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برج باغوص\"/>
    </mc:Choice>
  </mc:AlternateContent>
  <bookViews>
    <workbookView xWindow="0" yWindow="0" windowWidth="11490" windowHeight="3810" firstSheet="24" activeTab="30"/>
  </bookViews>
  <sheets>
    <sheet name="9-4-2023" sheetId="14" r:id="rId1"/>
    <sheet name="12-4-2023" sheetId="15" r:id="rId2"/>
    <sheet name="15-4-2023" sheetId="16" r:id="rId3"/>
    <sheet name="17-4-2023" sheetId="17" r:id="rId4"/>
    <sheet name="18-4-2023" sheetId="18" r:id="rId5"/>
    <sheet name="19-4-2023" sheetId="20" r:id="rId6"/>
    <sheet name="29-4-2023" sheetId="22" r:id="rId7"/>
    <sheet name="1-5-2023" sheetId="23" r:id="rId8"/>
    <sheet name="2-5-2023" sheetId="24" r:id="rId9"/>
    <sheet name="4-5-2023" sheetId="26" r:id="rId10"/>
    <sheet name="7-5-2023" sheetId="27" r:id="rId11"/>
    <sheet name="8-5-2023" sheetId="28" r:id="rId12"/>
    <sheet name="9-5-2023" sheetId="30" r:id="rId13"/>
    <sheet name="10-5-2023" sheetId="31" r:id="rId14"/>
    <sheet name="11-5-2023" sheetId="32" r:id="rId15"/>
    <sheet name="25-5-2023" sheetId="33" r:id="rId16"/>
    <sheet name="29-5-2023" sheetId="34" r:id="rId17"/>
    <sheet name="1-6-2023" sheetId="35" r:id="rId18"/>
    <sheet name="4-6-2023" sheetId="36" r:id="rId19"/>
    <sheet name="6-6-2023" sheetId="37" r:id="rId20"/>
    <sheet name="7-6-2023" sheetId="38" r:id="rId21"/>
    <sheet name="13-6-2023" sheetId="39" r:id="rId22"/>
    <sheet name="14-62023" sheetId="40" r:id="rId23"/>
    <sheet name="15-6-2023" sheetId="41" r:id="rId24"/>
    <sheet name="20-6-2026" sheetId="42" r:id="rId25"/>
    <sheet name="21-6-2023" sheetId="43" r:id="rId26"/>
    <sheet name="26-6-2023" sheetId="44" r:id="rId27"/>
    <sheet name="9-8-2023" sheetId="45" r:id="rId28"/>
    <sheet name="15-8-2023" sheetId="46" r:id="rId29"/>
    <sheet name="10-9-2023" sheetId="47" r:id="rId30"/>
    <sheet name="الاجمالي" sheetId="19" r:id="rId31"/>
    <sheet name="حصر" sheetId="5" state="hidden" r:id="rId32"/>
  </sheets>
  <definedNames>
    <definedName name="_xlnm._FilterDatabase" localSheetId="1" hidden="1">'12-4-2023'!$A$3:$H$34</definedName>
    <definedName name="_xlnm._FilterDatabase" localSheetId="7" hidden="1">'1-5-2023'!$C$3:$H$3</definedName>
    <definedName name="_xlnm._FilterDatabase" localSheetId="2" hidden="1">'15-4-2023'!$A$3:$H$20</definedName>
    <definedName name="_xlnm._FilterDatabase" localSheetId="3" hidden="1">'17-4-2023'!$A$3:$H$23</definedName>
    <definedName name="_xlnm._FilterDatabase" localSheetId="4" hidden="1">'18-4-2023'!$A$3:$H$25</definedName>
    <definedName name="_xlnm._FilterDatabase" localSheetId="5" hidden="1">'19-4-2023'!$A$3:$H$25</definedName>
    <definedName name="_xlnm._FilterDatabase" localSheetId="8" hidden="1">'2-5-2023'!$C$3:$H$3</definedName>
    <definedName name="_xlnm._FilterDatabase" localSheetId="6" hidden="1">'29-4-2023'!$A$3:$H$23</definedName>
    <definedName name="_xlnm._FilterDatabase" localSheetId="0" hidden="1">'9-4-2023'!$A$3:$H$43</definedName>
    <definedName name="_xlnm._FilterDatabase" localSheetId="30" hidden="1">الاجمالي!$A$3:$H$134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7" i="19" l="1"/>
  <c r="D134" i="19"/>
  <c r="F134" i="19"/>
  <c r="C5" i="47"/>
  <c r="E134" i="19"/>
  <c r="E13" i="47"/>
  <c r="D13" i="47"/>
  <c r="F5" i="47"/>
  <c r="F6" i="47" s="1"/>
  <c r="F7" i="47" s="1"/>
  <c r="F8" i="47" s="1"/>
  <c r="F9" i="47" s="1"/>
  <c r="F10" i="47" s="1"/>
  <c r="F11" i="47" s="1"/>
  <c r="F12" i="47" s="1"/>
  <c r="B2" i="47"/>
  <c r="F13" i="47" l="1"/>
  <c r="C13" i="47"/>
  <c r="C5" i="46"/>
  <c r="E8" i="46"/>
  <c r="D8" i="46"/>
  <c r="F5" i="46"/>
  <c r="F6" i="46" s="1"/>
  <c r="F7" i="46" s="1"/>
  <c r="B2" i="46"/>
  <c r="C8" i="46" l="1"/>
  <c r="F8" i="46" s="1"/>
  <c r="F7" i="45" l="1"/>
  <c r="C5" i="45"/>
  <c r="E8" i="45"/>
  <c r="D8" i="45"/>
  <c r="C8" i="45"/>
  <c r="F5" i="45"/>
  <c r="F6" i="45" s="1"/>
  <c r="B2" i="45"/>
  <c r="F8" i="45" l="1"/>
  <c r="D13" i="44" l="1"/>
  <c r="C5" i="44" l="1"/>
  <c r="F5" i="44" s="1"/>
  <c r="F6" i="44" s="1"/>
  <c r="F7" i="44" s="1"/>
  <c r="F8" i="44" s="1"/>
  <c r="F9" i="44" s="1"/>
  <c r="F10" i="44" s="1"/>
  <c r="F11" i="44" s="1"/>
  <c r="F12" i="44" s="1"/>
  <c r="F10" i="43"/>
  <c r="F11" i="43"/>
  <c r="E13" i="44"/>
  <c r="B2" i="44"/>
  <c r="C13" i="44" l="1"/>
  <c r="F13" i="44" s="1"/>
  <c r="D12" i="43"/>
  <c r="D10" i="43"/>
  <c r="F10" i="41" l="1"/>
  <c r="E12" i="43" l="1"/>
  <c r="B2" i="43"/>
  <c r="D10" i="42" l="1"/>
  <c r="D105" i="19"/>
  <c r="D6" i="42" l="1"/>
  <c r="C5" i="42"/>
  <c r="E10" i="42"/>
  <c r="F5" i="42"/>
  <c r="F6" i="42" s="1"/>
  <c r="F7" i="42" s="1"/>
  <c r="F8" i="42" s="1"/>
  <c r="F9" i="42" s="1"/>
  <c r="C5" i="43" s="1"/>
  <c r="B2" i="42"/>
  <c r="C12" i="43" l="1"/>
  <c r="F12" i="43" s="1"/>
  <c r="F5" i="43"/>
  <c r="F6" i="43" s="1"/>
  <c r="F7" i="43" s="1"/>
  <c r="F8" i="43" s="1"/>
  <c r="F9" i="43" s="1"/>
  <c r="C10" i="42"/>
  <c r="F10" i="42" s="1"/>
  <c r="C5" i="41" l="1"/>
  <c r="E10" i="41"/>
  <c r="D10" i="41"/>
  <c r="F5" i="41"/>
  <c r="F6" i="41" s="1"/>
  <c r="F7" i="41" s="1"/>
  <c r="F8" i="41" s="1"/>
  <c r="F9" i="41" s="1"/>
  <c r="B2" i="41"/>
  <c r="C10" i="41" l="1"/>
  <c r="D9" i="40"/>
  <c r="D101" i="19" l="1"/>
  <c r="D7" i="40"/>
  <c r="C5" i="40"/>
  <c r="E10" i="40"/>
  <c r="D10" i="40"/>
  <c r="F5" i="40"/>
  <c r="F6" i="40" s="1"/>
  <c r="F7" i="40" s="1"/>
  <c r="F8" i="40" s="1"/>
  <c r="F9" i="40" s="1"/>
  <c r="B2" i="40"/>
  <c r="C10" i="40" l="1"/>
  <c r="F10" i="40" s="1"/>
  <c r="F7" i="39"/>
  <c r="D13" i="38" l="1"/>
  <c r="D11" i="38"/>
  <c r="E8" i="39" l="1"/>
  <c r="D8" i="39"/>
  <c r="B2" i="39"/>
  <c r="C5" i="38" l="1"/>
  <c r="F5" i="38" s="1"/>
  <c r="F6" i="38" s="1"/>
  <c r="F7" i="38" s="1"/>
  <c r="F8" i="38" s="1"/>
  <c r="F9" i="38" s="1"/>
  <c r="E13" i="38"/>
  <c r="B2" i="38"/>
  <c r="C13" i="38" l="1"/>
  <c r="F13" i="38" s="1"/>
  <c r="C5" i="39" s="1"/>
  <c r="F5" i="39" l="1"/>
  <c r="F6" i="39" s="1"/>
  <c r="C8" i="39"/>
  <c r="F8" i="39" s="1"/>
  <c r="F9" i="37"/>
  <c r="C5" i="37"/>
  <c r="F5" i="37" s="1"/>
  <c r="F6" i="37" s="1"/>
  <c r="F7" i="37" s="1"/>
  <c r="E10" i="37"/>
  <c r="D10" i="37"/>
  <c r="B2" i="37"/>
  <c r="F8" i="37" l="1"/>
  <c r="C10" i="37"/>
  <c r="F10" i="37" s="1"/>
  <c r="C5" i="36" l="1"/>
  <c r="F5" i="36" s="1"/>
  <c r="F6" i="36" s="1"/>
  <c r="F7" i="36" s="1"/>
  <c r="F8" i="36" s="1"/>
  <c r="F9" i="36" s="1"/>
  <c r="F10" i="36" s="1"/>
  <c r="F11" i="36" s="1"/>
  <c r="F12" i="36" s="1"/>
  <c r="F13" i="36" s="1"/>
  <c r="E14" i="36"/>
  <c r="D14" i="36"/>
  <c r="B2" i="36"/>
  <c r="C14" i="36" l="1"/>
  <c r="F14" i="36" s="1"/>
  <c r="D7" i="35"/>
  <c r="D8" i="35"/>
  <c r="D14" i="35" s="1"/>
  <c r="E14" i="35"/>
  <c r="B2" i="35"/>
  <c r="D13" i="34" l="1"/>
  <c r="E13" i="34" l="1"/>
  <c r="B2" i="34"/>
  <c r="D62" i="19" l="1"/>
  <c r="D7" i="33"/>
  <c r="D9" i="32" l="1"/>
  <c r="D68" i="19"/>
  <c r="D10" i="33" l="1"/>
  <c r="E14" i="33"/>
  <c r="B2" i="33"/>
  <c r="G24" i="5" l="1"/>
  <c r="F24" i="5"/>
  <c r="E24" i="5"/>
  <c r="C134" i="19"/>
  <c r="D33" i="19"/>
  <c r="D31" i="19"/>
  <c r="F4" i="19"/>
  <c r="F5" i="19" s="1"/>
  <c r="F6" i="19" s="1"/>
  <c r="F7" i="19" s="1"/>
  <c r="F8" i="19" s="1"/>
  <c r="F9" i="19" s="1"/>
  <c r="F10" i="19" s="1"/>
  <c r="F11" i="19" s="1"/>
  <c r="F12" i="19" s="1"/>
  <c r="F13" i="19" s="1"/>
  <c r="F14" i="19" s="1"/>
  <c r="F15" i="19" s="1"/>
  <c r="F16" i="19" s="1"/>
  <c r="F17" i="19" s="1"/>
  <c r="F18" i="19" s="1"/>
  <c r="F19" i="19" s="1"/>
  <c r="F20" i="19" s="1"/>
  <c r="F21" i="19" s="1"/>
  <c r="F22" i="19" s="1"/>
  <c r="F23" i="19" s="1"/>
  <c r="F24" i="19" s="1"/>
  <c r="F25" i="19" s="1"/>
  <c r="F26" i="19" s="1"/>
  <c r="F27" i="19" s="1"/>
  <c r="F28" i="19" s="1"/>
  <c r="F29" i="19" s="1"/>
  <c r="F30" i="19" s="1"/>
  <c r="F31" i="19" s="1"/>
  <c r="F32" i="19" s="1"/>
  <c r="F33" i="19" s="1"/>
  <c r="F34" i="19" s="1"/>
  <c r="F35" i="19" s="1"/>
  <c r="F36" i="19" s="1"/>
  <c r="F37" i="19" s="1"/>
  <c r="F38" i="19" s="1"/>
  <c r="F39" i="19" s="1"/>
  <c r="F40" i="19" s="1"/>
  <c r="F41" i="19" s="1"/>
  <c r="F42" i="19" s="1"/>
  <c r="F43" i="19" s="1"/>
  <c r="F44" i="19" s="1"/>
  <c r="F45" i="19" s="1"/>
  <c r="F46" i="19" s="1"/>
  <c r="F47" i="19" s="1"/>
  <c r="F48" i="19" s="1"/>
  <c r="F49" i="19" s="1"/>
  <c r="F50" i="19" s="1"/>
  <c r="F51" i="19" s="1"/>
  <c r="F52" i="19" s="1"/>
  <c r="F53" i="19" s="1"/>
  <c r="F54" i="19" s="1"/>
  <c r="F55" i="19" s="1"/>
  <c r="F56" i="19" s="1"/>
  <c r="F57" i="19" s="1"/>
  <c r="F58" i="19" s="1"/>
  <c r="F59" i="19" s="1"/>
  <c r="F60" i="19" s="1"/>
  <c r="F61" i="19" s="1"/>
  <c r="F62" i="19" s="1"/>
  <c r="F63" i="19" s="1"/>
  <c r="F64" i="19" s="1"/>
  <c r="F65" i="19" s="1"/>
  <c r="F66" i="19" s="1"/>
  <c r="F67" i="19" s="1"/>
  <c r="F68" i="19" s="1"/>
  <c r="F69" i="19" s="1"/>
  <c r="F70" i="19" s="1"/>
  <c r="F71" i="19" s="1"/>
  <c r="F72" i="19" s="1"/>
  <c r="F73" i="19" s="1"/>
  <c r="F74" i="19" s="1"/>
  <c r="F75" i="19" s="1"/>
  <c r="F76" i="19" s="1"/>
  <c r="F77" i="19" s="1"/>
  <c r="F78" i="19" s="1"/>
  <c r="F79" i="19" s="1"/>
  <c r="F80" i="19" s="1"/>
  <c r="F81" i="19" s="1"/>
  <c r="F82" i="19" s="1"/>
  <c r="F83" i="19" s="1"/>
  <c r="F84" i="19" s="1"/>
  <c r="F85" i="19" s="1"/>
  <c r="F86" i="19" s="1"/>
  <c r="F87" i="19" s="1"/>
  <c r="F88" i="19" s="1"/>
  <c r="F89" i="19" s="1"/>
  <c r="F90" i="19" s="1"/>
  <c r="F91" i="19" s="1"/>
  <c r="F92" i="19" s="1"/>
  <c r="F93" i="19" s="1"/>
  <c r="F94" i="19" s="1"/>
  <c r="F95" i="19" s="1"/>
  <c r="F96" i="19" s="1"/>
  <c r="F97" i="19" s="1"/>
  <c r="F98" i="19" s="1"/>
  <c r="F99" i="19" s="1"/>
  <c r="F100" i="19" s="1"/>
  <c r="F101" i="19" s="1"/>
  <c r="F102" i="19" s="1"/>
  <c r="F103" i="19" s="1"/>
  <c r="F104" i="19" s="1"/>
  <c r="F105" i="19" s="1"/>
  <c r="F106" i="19" s="1"/>
  <c r="F107" i="19" s="1"/>
  <c r="F108" i="19" s="1"/>
  <c r="F109" i="19" s="1"/>
  <c r="F110" i="19" s="1"/>
  <c r="F111" i="19" s="1"/>
  <c r="F112" i="19" s="1"/>
  <c r="F113" i="19" s="1"/>
  <c r="F114" i="19" s="1"/>
  <c r="F115" i="19" s="1"/>
  <c r="F116" i="19" s="1"/>
  <c r="F117" i="19" s="1"/>
  <c r="F118" i="19" s="1"/>
  <c r="F119" i="19" s="1"/>
  <c r="F120" i="19" s="1"/>
  <c r="F121" i="19" s="1"/>
  <c r="F122" i="19" s="1"/>
  <c r="F123" i="19" s="1"/>
  <c r="F124" i="19" s="1"/>
  <c r="F125" i="19" s="1"/>
  <c r="F126" i="19" s="1"/>
  <c r="F127" i="19" s="1"/>
  <c r="F128" i="19" s="1"/>
  <c r="F129" i="19" s="1"/>
  <c r="F130" i="19" s="1"/>
  <c r="F131" i="19" s="1"/>
  <c r="F132" i="19" s="1"/>
  <c r="F133" i="19" s="1"/>
  <c r="B1" i="19"/>
  <c r="F9" i="32"/>
  <c r="C5" i="33" s="1"/>
  <c r="E9" i="32"/>
  <c r="C9" i="32"/>
  <c r="F8" i="32"/>
  <c r="F7" i="32"/>
  <c r="F6" i="32"/>
  <c r="F5" i="32"/>
  <c r="C5" i="32"/>
  <c r="B2" i="32"/>
  <c r="F10" i="31"/>
  <c r="E10" i="31"/>
  <c r="D10" i="31"/>
  <c r="C10" i="31"/>
  <c r="F9" i="31"/>
  <c r="F8" i="31"/>
  <c r="F7" i="31"/>
  <c r="F6" i="31"/>
  <c r="C6" i="31"/>
  <c r="B3" i="31"/>
  <c r="F14" i="30"/>
  <c r="E14" i="30"/>
  <c r="D14" i="30"/>
  <c r="C14" i="30"/>
  <c r="F13" i="30"/>
  <c r="F12" i="30"/>
  <c r="D12" i="30"/>
  <c r="F11" i="30"/>
  <c r="F10" i="30"/>
  <c r="F9" i="30"/>
  <c r="F8" i="30"/>
  <c r="D8" i="30"/>
  <c r="F7" i="30"/>
  <c r="D7" i="30"/>
  <c r="F6" i="30"/>
  <c r="F5" i="30"/>
  <c r="F4" i="30"/>
  <c r="F14" i="28"/>
  <c r="E14" i="28"/>
  <c r="D14" i="28"/>
  <c r="C14" i="28"/>
  <c r="F13" i="28"/>
  <c r="F12" i="28"/>
  <c r="F11" i="28"/>
  <c r="F10" i="28"/>
  <c r="F9" i="28"/>
  <c r="F8" i="28"/>
  <c r="F7" i="28"/>
  <c r="F6" i="28"/>
  <c r="F5" i="28"/>
  <c r="D5" i="28"/>
  <c r="F4" i="28"/>
  <c r="F14" i="27"/>
  <c r="E14" i="27"/>
  <c r="D14" i="27"/>
  <c r="C14" i="27"/>
  <c r="F13" i="27"/>
  <c r="F12" i="27"/>
  <c r="F11" i="27"/>
  <c r="F10" i="27"/>
  <c r="F9" i="27"/>
  <c r="F8" i="27"/>
  <c r="F7" i="27"/>
  <c r="D7" i="27"/>
  <c r="F6" i="27"/>
  <c r="F5" i="27"/>
  <c r="D5" i="27"/>
  <c r="F4" i="27"/>
  <c r="F21" i="26"/>
  <c r="E21" i="26"/>
  <c r="D21" i="26"/>
  <c r="C21" i="26"/>
  <c r="F20" i="26"/>
  <c r="F19" i="26"/>
  <c r="F18" i="26"/>
  <c r="F17" i="26"/>
  <c r="F16" i="26"/>
  <c r="F15" i="26"/>
  <c r="F14" i="26"/>
  <c r="F13" i="26"/>
  <c r="F12" i="26"/>
  <c r="F11" i="26"/>
  <c r="F10" i="26"/>
  <c r="F9" i="26"/>
  <c r="F8" i="26"/>
  <c r="F7" i="26"/>
  <c r="F6" i="26"/>
  <c r="F5" i="26"/>
  <c r="F4" i="26"/>
  <c r="F20" i="24"/>
  <c r="E20" i="24"/>
  <c r="D20" i="24"/>
  <c r="C20" i="24"/>
  <c r="F19" i="24"/>
  <c r="F18" i="24"/>
  <c r="F17" i="24"/>
  <c r="F16" i="24"/>
  <c r="F15" i="24"/>
  <c r="F14" i="24"/>
  <c r="F13" i="24"/>
  <c r="F12" i="24"/>
  <c r="F11" i="24"/>
  <c r="F10" i="24"/>
  <c r="F9" i="24"/>
  <c r="F8" i="24"/>
  <c r="F7" i="24"/>
  <c r="F6" i="24"/>
  <c r="F5" i="24"/>
  <c r="F4" i="24"/>
  <c r="F17" i="23"/>
  <c r="E17" i="23"/>
  <c r="D17" i="23"/>
  <c r="C17" i="23"/>
  <c r="F16" i="23"/>
  <c r="F15" i="23"/>
  <c r="F14" i="23"/>
  <c r="F13" i="23"/>
  <c r="F12" i="23"/>
  <c r="F11" i="23"/>
  <c r="F10" i="23"/>
  <c r="F9" i="23"/>
  <c r="F8" i="23"/>
  <c r="F7" i="23"/>
  <c r="F6" i="23"/>
  <c r="F5" i="23"/>
  <c r="F4" i="23"/>
  <c r="F23" i="22"/>
  <c r="E23" i="22"/>
  <c r="D23" i="22"/>
  <c r="C23" i="22"/>
  <c r="F22" i="22"/>
  <c r="F21" i="22"/>
  <c r="F20" i="22"/>
  <c r="F19" i="22"/>
  <c r="F18" i="22"/>
  <c r="F17" i="22"/>
  <c r="F16" i="22"/>
  <c r="F15" i="22"/>
  <c r="F14" i="22"/>
  <c r="F13" i="22"/>
  <c r="F12" i="22"/>
  <c r="F11" i="22"/>
  <c r="F10" i="22"/>
  <c r="F9" i="22"/>
  <c r="F8" i="22"/>
  <c r="F7" i="22"/>
  <c r="F6" i="22"/>
  <c r="F5" i="22"/>
  <c r="F4" i="22"/>
  <c r="F25" i="20"/>
  <c r="E25" i="20"/>
  <c r="D25" i="20"/>
  <c r="C25" i="20"/>
  <c r="F24" i="20"/>
  <c r="F23" i="20"/>
  <c r="F22" i="20"/>
  <c r="F21" i="20"/>
  <c r="F20" i="20"/>
  <c r="F19" i="20"/>
  <c r="F18" i="20"/>
  <c r="F17" i="20"/>
  <c r="F16" i="20"/>
  <c r="F15" i="20"/>
  <c r="F14" i="20"/>
  <c r="F13" i="20"/>
  <c r="F12" i="20"/>
  <c r="F11" i="20"/>
  <c r="F10" i="20"/>
  <c r="F9" i="20"/>
  <c r="F8" i="20"/>
  <c r="F7" i="20"/>
  <c r="F6" i="20"/>
  <c r="F5" i="20"/>
  <c r="F4" i="20"/>
  <c r="F25" i="18"/>
  <c r="E25" i="18"/>
  <c r="D25" i="18"/>
  <c r="C25" i="18"/>
  <c r="F24" i="18"/>
  <c r="F23" i="18"/>
  <c r="F22" i="18"/>
  <c r="F21" i="18"/>
  <c r="F20" i="18"/>
  <c r="F19" i="18"/>
  <c r="F18" i="18"/>
  <c r="F17" i="18"/>
  <c r="F16" i="18"/>
  <c r="F15" i="18"/>
  <c r="F14" i="18"/>
  <c r="F13" i="18"/>
  <c r="F12" i="18"/>
  <c r="F11" i="18"/>
  <c r="F10" i="18"/>
  <c r="F9" i="18"/>
  <c r="F8" i="18"/>
  <c r="F7" i="18"/>
  <c r="F6" i="18"/>
  <c r="F5" i="18"/>
  <c r="F4" i="18"/>
  <c r="F23" i="17"/>
  <c r="E23" i="17"/>
  <c r="D23" i="17"/>
  <c r="C23" i="17"/>
  <c r="F22" i="17"/>
  <c r="F21" i="17"/>
  <c r="F20" i="17"/>
  <c r="F19" i="17"/>
  <c r="F18" i="17"/>
  <c r="F17" i="17"/>
  <c r="F16" i="17"/>
  <c r="F15" i="17"/>
  <c r="F14" i="17"/>
  <c r="F13" i="17"/>
  <c r="F12" i="17"/>
  <c r="F11" i="17"/>
  <c r="F10" i="17"/>
  <c r="F9" i="17"/>
  <c r="F8" i="17"/>
  <c r="F7" i="17"/>
  <c r="F6" i="17"/>
  <c r="F5" i="17"/>
  <c r="F4" i="17"/>
  <c r="F20" i="16"/>
  <c r="E20" i="16"/>
  <c r="D20" i="16"/>
  <c r="C20" i="16"/>
  <c r="F19" i="16"/>
  <c r="F18" i="16"/>
  <c r="F17" i="16"/>
  <c r="F16" i="16"/>
  <c r="F15" i="16"/>
  <c r="F14" i="16"/>
  <c r="F13" i="16"/>
  <c r="F12" i="16"/>
  <c r="F11" i="16"/>
  <c r="F10" i="16"/>
  <c r="F9" i="16"/>
  <c r="F8" i="16"/>
  <c r="F7" i="16"/>
  <c r="F6" i="16"/>
  <c r="F5" i="16"/>
  <c r="F4" i="16"/>
  <c r="F34" i="15"/>
  <c r="E34" i="15"/>
  <c r="D34" i="15"/>
  <c r="C34" i="15"/>
  <c r="F33" i="15"/>
  <c r="F32" i="15"/>
  <c r="F31" i="15"/>
  <c r="F30" i="15"/>
  <c r="F29" i="15"/>
  <c r="F28" i="15"/>
  <c r="F27" i="15"/>
  <c r="F26" i="15"/>
  <c r="F25" i="15"/>
  <c r="F24" i="15"/>
  <c r="F23" i="15"/>
  <c r="F22" i="15"/>
  <c r="F21" i="15"/>
  <c r="F20" i="15"/>
  <c r="F19" i="15"/>
  <c r="F18" i="15"/>
  <c r="F17" i="15"/>
  <c r="F16" i="15"/>
  <c r="F15" i="15"/>
  <c r="F14" i="15"/>
  <c r="F13" i="15"/>
  <c r="F12" i="15"/>
  <c r="F11" i="15"/>
  <c r="F10" i="15"/>
  <c r="F9" i="15"/>
  <c r="F8" i="15"/>
  <c r="F7" i="15"/>
  <c r="F6" i="15"/>
  <c r="F5" i="15"/>
  <c r="F4" i="15"/>
  <c r="F54" i="14"/>
  <c r="F52" i="14"/>
  <c r="F43" i="14"/>
  <c r="E43" i="14"/>
  <c r="D43" i="14"/>
  <c r="C43" i="14"/>
  <c r="F42" i="14"/>
  <c r="F41" i="14"/>
  <c r="F40" i="14"/>
  <c r="F39" i="14"/>
  <c r="F38" i="14"/>
  <c r="F37" i="14"/>
  <c r="F36" i="14"/>
  <c r="F35" i="14"/>
  <c r="F34" i="14"/>
  <c r="F33" i="14"/>
  <c r="F32" i="14"/>
  <c r="F31" i="14"/>
  <c r="F30" i="14"/>
  <c r="F29" i="14"/>
  <c r="F28" i="14"/>
  <c r="F27" i="14"/>
  <c r="F26" i="14"/>
  <c r="F25" i="14"/>
  <c r="F24" i="14"/>
  <c r="F23" i="14"/>
  <c r="F22" i="14"/>
  <c r="F21" i="14"/>
  <c r="F20" i="14"/>
  <c r="F19" i="14"/>
  <c r="F18" i="14"/>
  <c r="F17" i="14"/>
  <c r="F16" i="14"/>
  <c r="F15" i="14"/>
  <c r="F14" i="14"/>
  <c r="F13" i="14"/>
  <c r="F12" i="14"/>
  <c r="F11" i="14"/>
  <c r="F10" i="14"/>
  <c r="F9" i="14"/>
  <c r="F8" i="14"/>
  <c r="F7" i="14"/>
  <c r="F6" i="14"/>
  <c r="F5" i="14"/>
  <c r="F4" i="14"/>
  <c r="C14" i="33" l="1"/>
  <c r="F5" i="33"/>
  <c r="F6" i="33" s="1"/>
  <c r="F7" i="33" s="1"/>
  <c r="F8" i="33" s="1"/>
  <c r="F9" i="33" s="1"/>
  <c r="F10" i="33" s="1"/>
  <c r="F11" i="33" s="1"/>
  <c r="F12" i="33" s="1"/>
  <c r="F13" i="33" s="1"/>
  <c r="D14" i="33" l="1"/>
  <c r="F14" i="33" s="1"/>
  <c r="C5" i="34" s="1"/>
  <c r="F5" i="34" l="1"/>
  <c r="F6" i="34" s="1"/>
  <c r="F7" i="34" s="1"/>
  <c r="F8" i="34" s="1"/>
  <c r="F9" i="34" s="1"/>
  <c r="F10" i="34" s="1"/>
  <c r="F11" i="34" s="1"/>
  <c r="F12" i="34" s="1"/>
  <c r="C13" i="34"/>
  <c r="F13" i="34" s="1"/>
  <c r="C5" i="35" s="1"/>
  <c r="F5" i="35" l="1"/>
  <c r="F6" i="35" s="1"/>
  <c r="F7" i="35" s="1"/>
  <c r="F8" i="35" s="1"/>
  <c r="F9" i="35" s="1"/>
  <c r="F10" i="35" s="1"/>
  <c r="F11" i="35" s="1"/>
  <c r="F12" i="35" s="1"/>
  <c r="F13" i="35" s="1"/>
  <c r="C14" i="35"/>
  <c r="F14" i="35" s="1"/>
</calcChain>
</file>

<file path=xl/sharedStrings.xml><?xml version="1.0" encoding="utf-8"?>
<sst xmlns="http://schemas.openxmlformats.org/spreadsheetml/2006/main" count="1474" uniqueCount="462">
  <si>
    <t xml:space="preserve">بيان </t>
  </si>
  <si>
    <t>مصاريف</t>
  </si>
  <si>
    <t>المستلم</t>
  </si>
  <si>
    <t>الرصيد</t>
  </si>
  <si>
    <t>الاجمالى</t>
  </si>
  <si>
    <t>التاريخ</t>
  </si>
  <si>
    <t>ملاحظات</t>
  </si>
  <si>
    <t xml:space="preserve">رصيد مرحل </t>
  </si>
  <si>
    <t>الاداره الماليه</t>
  </si>
  <si>
    <t>................................................</t>
  </si>
  <si>
    <t>.................................................</t>
  </si>
  <si>
    <t>ايمن عوض الله</t>
  </si>
  <si>
    <t>حصر بالاصول الخاصه بشركه المناره جروب للاستثمار</t>
  </si>
  <si>
    <t>القسم المختص</t>
  </si>
  <si>
    <t xml:space="preserve">القيمه الدفتريه </t>
  </si>
  <si>
    <t>القيمه السوقيه</t>
  </si>
  <si>
    <t>2TK74308D7</t>
  </si>
  <si>
    <t>رقم سيريال الشاسيه</t>
  </si>
  <si>
    <t>ميشيل راغب</t>
  </si>
  <si>
    <t>الماركه</t>
  </si>
  <si>
    <t>HP</t>
  </si>
  <si>
    <t>محمد طلب</t>
  </si>
  <si>
    <t>X16-96076</t>
  </si>
  <si>
    <t>رقم</t>
  </si>
  <si>
    <t>كشف رقم  2</t>
  </si>
  <si>
    <t>الموقع</t>
  </si>
  <si>
    <t>اسمنت</t>
  </si>
  <si>
    <t>كشف رقم 3</t>
  </si>
  <si>
    <t>برج باغوص</t>
  </si>
  <si>
    <t xml:space="preserve">اجرة عمال الحفر الخاص بالصرف والسباكه وتنظيف العمدان للدور الاول </t>
  </si>
  <si>
    <t>ايجار اللودر الخاص بالحفر ورفع الردم وتنظيف بين العمدان</t>
  </si>
  <si>
    <t>حساب عربيه لنقل الردم</t>
  </si>
  <si>
    <t>فاتورة ادوات كهربائيه - سلوك وفيشه  - بدون فاتوره</t>
  </si>
  <si>
    <t>كشاف و اربع لمبات والسلوك الخاصه بتوصيلهم - بدون فاتوره</t>
  </si>
  <si>
    <t>ايجار معدات</t>
  </si>
  <si>
    <t xml:space="preserve">ايجار هيلتي </t>
  </si>
  <si>
    <t>اجرة تريسكل</t>
  </si>
  <si>
    <t xml:space="preserve">ايجار تريسيكل لنقل الهيلتي </t>
  </si>
  <si>
    <t>زراجين</t>
  </si>
  <si>
    <t>حساب 200 كيلو زراجين</t>
  </si>
  <si>
    <t>لفة سيلك</t>
  </si>
  <si>
    <t xml:space="preserve">تجديد رخصه مباني </t>
  </si>
  <si>
    <t xml:space="preserve">مصاريف تجديد رخصه مباني </t>
  </si>
  <si>
    <t xml:space="preserve">راتب الغفير </t>
  </si>
  <si>
    <t>راتب الغفير من 10/3 الي 10/4</t>
  </si>
  <si>
    <t xml:space="preserve">محضر المباني </t>
  </si>
  <si>
    <t xml:space="preserve">حساب محضر المباني بإسم ا/  محمد - بدون صورة بطاقه ولا صوره للمحضر </t>
  </si>
  <si>
    <t>ادوات كهرباء لزوم  انارة الموقع</t>
  </si>
  <si>
    <t xml:space="preserve">اسمنت </t>
  </si>
  <si>
    <t xml:space="preserve">ادوات سباكه </t>
  </si>
  <si>
    <t xml:space="preserve">اجرة تريسكل </t>
  </si>
  <si>
    <t>لاحضار ادوات السباكه للموقع</t>
  </si>
  <si>
    <t>مصروفات نثريه</t>
  </si>
  <si>
    <t>شراء كوبايات - وسكر وشاي - وسحور للعمال</t>
  </si>
  <si>
    <t>سند رقم 596</t>
  </si>
  <si>
    <t>سند رقم 598</t>
  </si>
  <si>
    <t>حساب/   خلف توبه -  مشروع باغوص</t>
  </si>
  <si>
    <t>كشف رقم  1</t>
  </si>
  <si>
    <t>خلف توبه</t>
  </si>
  <si>
    <t>فاتورة ادوات سباكه لزوم الماسوره الرئيسيه للبرج</t>
  </si>
  <si>
    <t xml:space="preserve">ادوات سباكه خاصه بالوصله الرئيسيه امام البرج </t>
  </si>
  <si>
    <t xml:space="preserve">عدد 1  لفة سيلك </t>
  </si>
  <si>
    <t>5 لفه</t>
  </si>
  <si>
    <t>سعر اللفه 820 جنيه</t>
  </si>
  <si>
    <t>زلط مشون</t>
  </si>
  <si>
    <t xml:space="preserve">عدد 10 م زلط مشون - سعر المتر 220 ج </t>
  </si>
  <si>
    <t>زلط</t>
  </si>
  <si>
    <t>خرطوم خاص بالمياه - طوله  8م</t>
  </si>
  <si>
    <t>لفة خرطوم خاصه بالمياه</t>
  </si>
  <si>
    <t>عدد 2 افيز لتثبيت خرطوم المياه</t>
  </si>
  <si>
    <t>رمله مشون</t>
  </si>
  <si>
    <t>عدد 15 م رملة مشون - سعر المتر 110ج</t>
  </si>
  <si>
    <t xml:space="preserve">مصنعيات </t>
  </si>
  <si>
    <t>مصنعية الكهربائي</t>
  </si>
  <si>
    <t xml:space="preserve">اجره لودر </t>
  </si>
  <si>
    <t>اجره لودر لرفع الردم الخاص بشغل السباكه للماسوره الرئيسيه للبرج</t>
  </si>
  <si>
    <t xml:space="preserve">خاصه بمصنعية السباك </t>
  </si>
  <si>
    <t xml:space="preserve">من حساب المقاول الخاص بمصنيات العمال- اجمالي الاتفاق 110000 - متبقي من حسابه 50000 </t>
  </si>
  <si>
    <t>اجرة لودر</t>
  </si>
  <si>
    <t>اجرة لودر لنقل الزلط والرمله</t>
  </si>
  <si>
    <t xml:space="preserve">حساب فنطاس مياه تم انزالها بالموقع نظرا لقطع المياه </t>
  </si>
  <si>
    <t>عدد 6.25 طن اسمنت - النوع 42.5 - سعر الطن 1900</t>
  </si>
  <si>
    <t xml:space="preserve">عدد 3.88 م رمل - مقاسات الصندوق 3.02*1.84*70 سنتي </t>
  </si>
  <si>
    <t>عدد 13.5 طن اسمنت - نوع 52.5</t>
  </si>
  <si>
    <t>رمله وزلط</t>
  </si>
  <si>
    <t xml:space="preserve">عدد 40 م زلط  * 275 ج - عدد 20 م رمله * 100 </t>
  </si>
  <si>
    <t>عدد 200 كيلو زراجين - 5 لفات سيلك رباط</t>
  </si>
  <si>
    <t>عدد 13.5 طن اسمنت -الحساب والفاتوره الخاصه بهم لدي الحاج / علي كشري</t>
  </si>
  <si>
    <t>اكراميه</t>
  </si>
  <si>
    <t>اكراميه للسائق  الذي قام بنقل الحديد - 4 نقلات</t>
  </si>
  <si>
    <t>عدد 5 طن اسمنت - الحاج علي- النوع 52.5</t>
  </si>
  <si>
    <t>رمل</t>
  </si>
  <si>
    <t>مياه</t>
  </si>
  <si>
    <t>اجرة فنطاس المياه</t>
  </si>
  <si>
    <t>ادوات كهرباء</t>
  </si>
  <si>
    <t>عدد 15م سيلك سعر المتر 12 ج - لمبه 45 وات بسعر 55 ج - بدون فاتوره</t>
  </si>
  <si>
    <t>مصنعيات</t>
  </si>
  <si>
    <t>مصنعية الكهربائي الخاصه بتركيب اللمبه في الموقع</t>
  </si>
  <si>
    <t>عدد 10 طن اسمنت - الحاج علي - سعر الطن 1900 - النوع 52.5</t>
  </si>
  <si>
    <t>اكراميه شيالين الاسمنت</t>
  </si>
  <si>
    <t>عدد 4 م زلط مشون - سعر المتر 220 ج - تكعيب الصندوق 3.02*1.84*0.70</t>
  </si>
  <si>
    <t xml:space="preserve">مصروفات خاصه بإفطار حدادين المسلح 750ج - 150 عصير </t>
  </si>
  <si>
    <t>مصنعية الكهربائي الخاصه برمي خراطيم الكهرباء في السقف</t>
  </si>
  <si>
    <t>عدد 4 م رمل مشون - تكعيب الصندوق 3.02*1.84*0.70 - سعر المتر 110ج</t>
  </si>
  <si>
    <t>هزاز</t>
  </si>
  <si>
    <t>ايجار هزاز -  150 ج  للعمدان - 150 ج  للسقف</t>
  </si>
  <si>
    <t>عدد 4م زلط مشون - سعر المتر 220ج</t>
  </si>
  <si>
    <t xml:space="preserve">جزء من مصنعية المقاول نجار المسلح -اجمال المصنعية المتفق عليها 110000للدور الاول  </t>
  </si>
  <si>
    <t>من حساب المقاول - بذلك يكون حساب المقاول للدور الاول خالص بإجمالي 110 الف جنيه</t>
  </si>
  <si>
    <t>تجديد رخصه</t>
  </si>
  <si>
    <t>من حساب مصاريف تجديد الرخصه</t>
  </si>
  <si>
    <t>ايجار لودر</t>
  </si>
  <si>
    <t xml:space="preserve">ايجار لودر </t>
  </si>
  <si>
    <t xml:space="preserve">اكرامية </t>
  </si>
  <si>
    <t>عدد 20 م زلط - الحاج علي - سعر المتر 275</t>
  </si>
  <si>
    <t>عدد 20 م رمل - الحاج علي -  سعر المتر 100ج</t>
  </si>
  <si>
    <t>عدد 20 م  زلط - الحاج علي - سعر المتر275 ج</t>
  </si>
  <si>
    <t>عدد 20م زلط - الحاج علي - سعر المتر 275ج</t>
  </si>
  <si>
    <t>عدد 20م رمل - الحاج علي - سعر المتر 100ج</t>
  </si>
  <si>
    <t>البند</t>
  </si>
  <si>
    <t>عدد 3 م رمل مشون - تكعيب الصندوق 2*3.04*0.50- سعر المتر 110ج</t>
  </si>
  <si>
    <t>عدد 4 م رمل مشون - تكعيب الصندوق 3.02*1.84*0.70- سعر المتر 110</t>
  </si>
  <si>
    <t>عدد 5 طن اسمنت - الحاج علي- النوع 52.5 - متبقي في الموقع بعد اتمام سقف الدور الاول  2.25 طن - 45 شيكاره - سعر الطن 1900</t>
  </si>
  <si>
    <t>ايجار ساعة لودر - تشوين رمل ونقل حديد</t>
  </si>
  <si>
    <t>كهرباء</t>
  </si>
  <si>
    <t>مصنعية كهربائي - توصيل كشاف</t>
  </si>
  <si>
    <t xml:space="preserve">عدد 155 كيلو - سعر الكيلو 45 ج </t>
  </si>
  <si>
    <t>عدد 2 لفة سيلك - سعر اللفه 820</t>
  </si>
  <si>
    <t xml:space="preserve">عدد 12 طن اسمنت - النوع 42.5 - سعر الطن 1900 ج </t>
  </si>
  <si>
    <t>عدد 20م - سعر المتر 275</t>
  </si>
  <si>
    <t>اكراميات</t>
  </si>
  <si>
    <t>اكراميات للسائق الخاص بنقل الزلط والرمله</t>
  </si>
  <si>
    <t xml:space="preserve">عدد  20 م زلط - سعر المتر 275 ج </t>
  </si>
  <si>
    <t>اجره خاصه بنقل الزراجين ووزنها</t>
  </si>
  <si>
    <t xml:space="preserve">رمل </t>
  </si>
  <si>
    <t>عدد 20 م  رمل - سعر المتر 100ج</t>
  </si>
  <si>
    <t>مصروفات نثرية</t>
  </si>
  <si>
    <t>مصروفات خاصه بالشاي والسكر للعمال</t>
  </si>
  <si>
    <t>ايجار يوم كامل للهزاز الخاص بالعمدان</t>
  </si>
  <si>
    <t>عدد 1 طن اسمنت نوع52.5 - عدد 2 طن اسمنت نوع 42.5. مايزالو1 متواجدين في الموقع بعد انهاء العمل</t>
  </si>
  <si>
    <t xml:space="preserve">عدد 5 لفات خرطوم كهرباء - اجمالي عدد اللفات في الموقع قبل البدء في العمل بها 6 لفات </t>
  </si>
  <si>
    <t>عدد 6 لفه خرطوم كهرباء - بدون فاتوره - متبقي لفه في الموقع - شوال</t>
  </si>
  <si>
    <t>كشف رقم4</t>
  </si>
  <si>
    <t>عدد 20 م رمل - سعر المتر 100 ج</t>
  </si>
  <si>
    <t>عدد 20 م زلط - سعر المتر 275ج</t>
  </si>
  <si>
    <t>عدد 10 متر سيلك - شريط لحام</t>
  </si>
  <si>
    <t>مصنعية الكهربائي خاصه بشغل السقف</t>
  </si>
  <si>
    <t>ادوات سباكه</t>
  </si>
  <si>
    <t xml:space="preserve">حنفيه مياه جديده </t>
  </si>
  <si>
    <t>مصنعية للسباك خاصه بتركيب الحنفيه</t>
  </si>
  <si>
    <t>ايجار الهزاز خاص بشغل السقف</t>
  </si>
  <si>
    <t>ايجار فنطاس المياه - اجرة يوميه</t>
  </si>
  <si>
    <t>اكراميه خاصه بالعمال اللذين قاموا بنقل الحديد</t>
  </si>
  <si>
    <t>عدد 20 طن اسمنت - النوع 42.5 - سعر الطن 1900</t>
  </si>
  <si>
    <t>اكراميه خاصه بالعمال اللذين قاموا بنقل الاسمنت</t>
  </si>
  <si>
    <t>الواح ابلكاش</t>
  </si>
  <si>
    <t xml:space="preserve">عدد 6 الواح ابلكاش فرم وجهة البرج </t>
  </si>
  <si>
    <t>مصنعية الكهربائي الخاصه برمي الخراطيم في السقف- الحاج رمضان</t>
  </si>
  <si>
    <t>عدد 20 م رمل -سعر المتر 100ج</t>
  </si>
  <si>
    <t>عدد 100 كيلو زراجين - سعر الكيلو 45ج</t>
  </si>
  <si>
    <t>عدد 5 لفة سيلك - سعر اللفه 820ج</t>
  </si>
  <si>
    <t>عدد 5 طن اسمنت - سعر الطن 1900ج - النوع 42.5</t>
  </si>
  <si>
    <t>عدد 20 م زلط - سعر المتر 275 ج</t>
  </si>
  <si>
    <t>اكراميه خاصه بنجارين المسلح - بيد الحاج علي</t>
  </si>
  <si>
    <t>ايجار</t>
  </si>
  <si>
    <t>ايجار لودر للتشوين</t>
  </si>
  <si>
    <t>ادوات كهربائيه</t>
  </si>
  <si>
    <t>فاتوره خاصه بالادوات الكهربائيه</t>
  </si>
  <si>
    <t>مصنعية خاصه بالكهربائي</t>
  </si>
  <si>
    <t xml:space="preserve">مصروفات خاصه بإفطار العمال 1210ج - 140 ج عصير </t>
  </si>
  <si>
    <t>هزاز خاص بالعمدان الخاصه للدور الثالث</t>
  </si>
  <si>
    <t>اكراميه خاصه بعمال لمشال الاسمنت</t>
  </si>
  <si>
    <t>اكراميه خاصه بالسائق الخاص بنقل الرمل والزلط</t>
  </si>
  <si>
    <t>عدد 3 طن اسمنت - سعر الطن 1900ج -  النوع 42.5</t>
  </si>
  <si>
    <t>مصعيات</t>
  </si>
  <si>
    <t>كشف رقم5</t>
  </si>
  <si>
    <t>سند رقم 638</t>
  </si>
  <si>
    <t>من حساب المقاول - اجمال الحساب للدور الثاني 60000ج</t>
  </si>
  <si>
    <t>راتب الغفير</t>
  </si>
  <si>
    <t>ادوات مياه</t>
  </si>
  <si>
    <t>مصروفات لرخصة الدور الثاني والثالث</t>
  </si>
  <si>
    <t>مصنعية الكهربائي خاصه برمي الخراطيم في السقف الدور الثالث</t>
  </si>
  <si>
    <t>من حساب المقاول - وبذلك يكون حساب المقاول للدور الثاني خالص- اجمال الاتفاق 60000</t>
  </si>
  <si>
    <t>كشف رقم6</t>
  </si>
  <si>
    <t>عدد 20 م رمل - سعر المتر 100ج</t>
  </si>
  <si>
    <t>عدد 20م زلط - سعر المتر 275ج</t>
  </si>
  <si>
    <t>عدد 8 طن اسمنت - سعر الطن 1900ج- النوع 42.5</t>
  </si>
  <si>
    <t>عدد 2 طن اسمنت - سعر الطن 1900ج - النوع 42.5- متبقي في الموقع نص طن</t>
  </si>
  <si>
    <t>عدد 20م رمل - سعر المتر 100ج</t>
  </si>
  <si>
    <t>اجرة فنطاس المياه في اليوم</t>
  </si>
  <si>
    <t xml:space="preserve">اجرة 2 عامل لنقل الحديد داخل البرج </t>
  </si>
  <si>
    <t>ايجار لودر ساعة لتشوين الرمل والزلط</t>
  </si>
  <si>
    <t>اكراميه خاصه بالعمال لتشوين الرمل والزلط</t>
  </si>
  <si>
    <t>اكراميه العمال لنقل الاسمنت وسائق اللودر</t>
  </si>
  <si>
    <t>سلفة من راتب الغفير - اجمالي الراتب 2500ج - عن شهر ابريل</t>
  </si>
  <si>
    <t>اكراميه لسائق العربه الخاصه بنقل الحديد - بعلم المعلم خلف</t>
  </si>
  <si>
    <t>عيديه خاصه بالغفير- بعلم المعلم خلف</t>
  </si>
  <si>
    <t>سلف</t>
  </si>
  <si>
    <t>عدد</t>
  </si>
  <si>
    <t>مصنعيات كهرباء</t>
  </si>
  <si>
    <t>حساب المقاول</t>
  </si>
  <si>
    <t>عدد 15 طن اسمنت - النوع 42.5 - سعر الطن 1900</t>
  </si>
  <si>
    <t>عدد 150 كيلو زراجين *45ج</t>
  </si>
  <si>
    <t>لفة سيلك رباط</t>
  </si>
  <si>
    <t>عدد 2 لفة سيلك *820</t>
  </si>
  <si>
    <t>عدد 20 م رمل *100ج</t>
  </si>
  <si>
    <t>عدد 40 م زلط *275ج</t>
  </si>
  <si>
    <t>توصيل سيلك كهرباء في الشارع</t>
  </si>
  <si>
    <t>اجرة عامل مجاري الجيران</t>
  </si>
  <si>
    <t>شاي وسكر للعمال</t>
  </si>
  <si>
    <t>تشوين الرمل والزلط بداخل البرج</t>
  </si>
  <si>
    <t xml:space="preserve">مصنعية للكهربائي لتزويد سيلك لشغل ليلة الاربعاء والخميس </t>
  </si>
  <si>
    <t>عمالة مؤقته باليوميه</t>
  </si>
  <si>
    <t>عماله للتنظيف امام البرج</t>
  </si>
  <si>
    <t>كشف رقم7</t>
  </si>
  <si>
    <t>اجمالى المبالغ المستلمة</t>
  </si>
  <si>
    <t xml:space="preserve">حساب المقاول </t>
  </si>
  <si>
    <t>ايجارات</t>
  </si>
  <si>
    <t>مصنعيات السباك</t>
  </si>
  <si>
    <t>عماله مؤقته باليوميه</t>
  </si>
  <si>
    <t>مصنعيات كهربائي</t>
  </si>
  <si>
    <t>مصروفات حكوميه</t>
  </si>
  <si>
    <t>مصاريف رخصة الدور الرابع</t>
  </si>
  <si>
    <t>ايجار الهزاز لسقف الثالث</t>
  </si>
  <si>
    <t>من حساب المقاول عن الدور الثالث - اجمالي  الاتفاق 60000ج  -متبقي له 30000ج</t>
  </si>
  <si>
    <t>حساب المتبقي من الدور الثالث 30000ج + 10000ج من حساب الدور الرابع</t>
  </si>
  <si>
    <t>سند رقم -663</t>
  </si>
  <si>
    <t>سند رقم - 664</t>
  </si>
  <si>
    <t>كشف رقم8</t>
  </si>
  <si>
    <t>اكراميه للعمال القائمين بنقل الحديد - 2 نقلة</t>
  </si>
  <si>
    <t xml:space="preserve"> 2لفة خرطوم خاصه بسقف الدور الرابع</t>
  </si>
  <si>
    <t>رسوم حكوميه</t>
  </si>
  <si>
    <t>غرامة مرافق وتم التحفظ علي مقص الحداد</t>
  </si>
  <si>
    <t>مصنعيات الكهربائي</t>
  </si>
  <si>
    <t>مصنعية خاصه برمي الخراطيم في السقف الدور الرابع</t>
  </si>
  <si>
    <t>مسامير لشغل الكهربائي في سقف الدور الرابع</t>
  </si>
  <si>
    <t>كشري وعيش خاص بغداء العمال</t>
  </si>
  <si>
    <t>شاي وسكر للعمال وكوبايات</t>
  </si>
  <si>
    <t>اكراميه للعمال القائمين بنقل الحديد - 3 نقلة</t>
  </si>
  <si>
    <t>شمبر سقف نقل عمدان</t>
  </si>
  <si>
    <t>حداده</t>
  </si>
  <si>
    <t>كشف رقم9</t>
  </si>
  <si>
    <t>سلفة من راتب شهر ابريل - جملة الاستلاف من الراتب 1500</t>
  </si>
  <si>
    <t>عدد 60م زلط - سعر المتر 275ج</t>
  </si>
  <si>
    <t>عدد 20 طن اسمنت - سعر الطن 1900- النوع 42.5</t>
  </si>
  <si>
    <t>رمل مشون</t>
  </si>
  <si>
    <t>يومية فنطاس المياه - ملاحظ ان السعر  زاد 50 جنيه</t>
  </si>
  <si>
    <t xml:space="preserve">ايجار لودر ساعه ونص </t>
  </si>
  <si>
    <t>اكراميه لسائق العربه اللتي قطرت الخلاطه</t>
  </si>
  <si>
    <t>مصروفات للموقع غير معلومه - وذهاب مجدي للمحافظه</t>
  </si>
  <si>
    <t>عدد 5 طن اسمنت - سعر الطن 1900- النوع 42.5- متبقي في الموقع بعد سقف الرابع 8طن و2 شيكاره</t>
  </si>
  <si>
    <t>اكراميه لسائق العربه الخاصه بنقل الاسمنت</t>
  </si>
  <si>
    <t>تصليح 3 غرف مجاري</t>
  </si>
  <si>
    <t>محاسب الموقع</t>
  </si>
  <si>
    <t>...........................</t>
  </si>
  <si>
    <t>مبلغ لاصلاح 4 وشوش خاصه ب 4 غرف مجاري تم تكسيرهم عن طريق التريلا الخاصه بالمشون - وسيتم استهلاك 3 شكاير اسمنت في اصلاحهم</t>
  </si>
  <si>
    <t xml:space="preserve">عدد 16م رمل مشون - سعر المتر 110ج -تم ابلاغ محاسب الموقع ان تكعييب الصندوق 5م عن طريق مجدي -لكن هذه هي مقاسات الصندوق 3.02*1.84*70 سنتي - وهذا يعني ان تكعييب الصندوق 3.88 م تقريبا 4 م </t>
  </si>
  <si>
    <t>حساب/   خلف توبه -  مشروع باغوص - اجمالي المصروفات حتي يوم 2-5-2023</t>
  </si>
  <si>
    <t>ايجار هزاز لاعمال السقف - الدور الرابع</t>
  </si>
  <si>
    <t>كشف رقم10</t>
  </si>
  <si>
    <t>4-5-203</t>
  </si>
  <si>
    <t>عدد 120 كيلو زراجين- سعر الكيلو 45ج</t>
  </si>
  <si>
    <t>عدد 3 لفة سيلك - سعر اللفه 820ج</t>
  </si>
  <si>
    <t xml:space="preserve">مصروفات خاصه بمواصلات مجدي </t>
  </si>
  <si>
    <t xml:space="preserve">تصليح سيلك طبق دش خاص بجيران البرج تم قطعه من العمال </t>
  </si>
  <si>
    <t>هزاز خاص بعمدان الدور الخامس</t>
  </si>
  <si>
    <t>جزء من رخصة الدور الخامس - اجمالي الترخيص</t>
  </si>
  <si>
    <t>من حساب المقاول للدور الخامس - واصل له حتي الان 20000 - اجمالي الاتفاق 60000ج</t>
  </si>
  <si>
    <t>عدد 22م رمل - سعر المتر 100ج</t>
  </si>
  <si>
    <t>عدد22م زلط - سعر المتر 275ج</t>
  </si>
  <si>
    <t>باقي حساب المقاول للدور الخامس - اجمالي المبلغ المسلم للمقاول 60000 عن الدور الخامس - خالص الدور الخامس</t>
  </si>
  <si>
    <t xml:space="preserve">ايجار لودر  </t>
  </si>
  <si>
    <t>باقي حساب رخصة الدور الخامس -  اجمالي المدفوع 20000ج</t>
  </si>
  <si>
    <t>مواد عزل</t>
  </si>
  <si>
    <t>كيمابوكس - مرفق فاتورة</t>
  </si>
  <si>
    <t>عدد 10 طن اسمنت - سعر الطن 1860ج - النوع 42.5</t>
  </si>
  <si>
    <t>عدد 3طن اسمنت - سعر الطن 1860ج- النوع 42.5- متبقي في الموقع 7.5 طن</t>
  </si>
  <si>
    <t>كيمابوكس</t>
  </si>
  <si>
    <t>مواد</t>
  </si>
  <si>
    <t>حديد</t>
  </si>
  <si>
    <t>كشف رقم11</t>
  </si>
  <si>
    <t>عدد20طن اسمنت ×1860</t>
  </si>
  <si>
    <t>اكرميات</t>
  </si>
  <si>
    <t>اكرميات حديد</t>
  </si>
  <si>
    <t>رمله</t>
  </si>
  <si>
    <t>60متر ×100ج جرار من المحجر</t>
  </si>
  <si>
    <t>مصنعية كهربائي</t>
  </si>
  <si>
    <t>مصنعية كهرباء سقف الدور الخامس</t>
  </si>
  <si>
    <t xml:space="preserve">رسوم حكومية </t>
  </si>
  <si>
    <t xml:space="preserve"> مصالحة المحافظة لا استرجاع الحديد والاسمنت ومكنة المياه </t>
  </si>
  <si>
    <t>تسهيلات داخل المحافظة لاسترجاع الحديد والاسمنت</t>
  </si>
  <si>
    <t xml:space="preserve">ايجار تريسكل </t>
  </si>
  <si>
    <t xml:space="preserve">تريسكل من المحافظة لنقل الحديد والاسمنت </t>
  </si>
  <si>
    <t>ايجار لودر ساعة لنقل الرمل الطريق</t>
  </si>
  <si>
    <t>رسوم حكومية بدل الفيزا</t>
  </si>
  <si>
    <t>علي كشري</t>
  </si>
  <si>
    <t xml:space="preserve">هزاز </t>
  </si>
  <si>
    <t xml:space="preserve">هزاز سقف الدور الخامس </t>
  </si>
  <si>
    <t>عدد44متر زلط ×275 ج</t>
  </si>
  <si>
    <t>مكنسة ومساحة سلك للطريق</t>
  </si>
  <si>
    <t xml:space="preserve">نظافة </t>
  </si>
  <si>
    <t>تنظيف وكنس الشارع  للغفير</t>
  </si>
  <si>
    <t>ايجار لورد</t>
  </si>
  <si>
    <t>ايجار لودر يومية</t>
  </si>
  <si>
    <t xml:space="preserve">اكرميه سواق لودر </t>
  </si>
  <si>
    <t>شاي سواق رئيس الحي</t>
  </si>
  <si>
    <t xml:space="preserve">نقلة مياه لتنظيف الشارع والطريق بعد العمل </t>
  </si>
  <si>
    <t>مكنسة ومساحة</t>
  </si>
  <si>
    <t>نظافة</t>
  </si>
  <si>
    <t xml:space="preserve">ادوات نظافة </t>
  </si>
  <si>
    <t>ايجار يومية فنطاس</t>
  </si>
  <si>
    <t>كشف رقم12</t>
  </si>
  <si>
    <t>سند صرف 679</t>
  </si>
  <si>
    <t>سند صرف 693</t>
  </si>
  <si>
    <t>كشف رقم13</t>
  </si>
  <si>
    <t>90ك زراجين ×45ج</t>
  </si>
  <si>
    <t>سلك</t>
  </si>
  <si>
    <t xml:space="preserve"> 3لفة سلك ×820ج غير مرفق فاتورة علي كشري</t>
  </si>
  <si>
    <t xml:space="preserve">مواد عزل مرفق فاتورة </t>
  </si>
  <si>
    <t>غداء</t>
  </si>
  <si>
    <t>غداء للعاملين بالموقع</t>
  </si>
  <si>
    <t xml:space="preserve">اصلاح طبق دش الجيران </t>
  </si>
  <si>
    <t xml:space="preserve">ادوات كهربائية </t>
  </si>
  <si>
    <t>6لفة خرطوم ×380ج-وعدد 125 بواط ×3ج</t>
  </si>
  <si>
    <t xml:space="preserve">متبقي 5لفة خرطوم </t>
  </si>
  <si>
    <t xml:space="preserve">سلك </t>
  </si>
  <si>
    <t xml:space="preserve">غداء </t>
  </si>
  <si>
    <t>اصلاح طبق دش</t>
  </si>
  <si>
    <t>ادوات كهربائية</t>
  </si>
  <si>
    <t>كشف رقم0000</t>
  </si>
  <si>
    <t>رصيد مرحل</t>
  </si>
  <si>
    <t xml:space="preserve">تصليح غرفة مجاري الجيران </t>
  </si>
  <si>
    <t>مصروف بنر للرخصة لم ياتي في الموقع حتي الان</t>
  </si>
  <si>
    <t>تنظيف الدور الثاني والثالث</t>
  </si>
  <si>
    <t>تصليح غرفة مجاري الجيران</t>
  </si>
  <si>
    <t>المنارة جروب للاستثمار العقاري احدي شركات احمد كشري</t>
  </si>
  <si>
    <t>دفعة لمقاول التسليح</t>
  </si>
  <si>
    <t>سلفة 1500+1000 اجمالي راتب شهر 4</t>
  </si>
  <si>
    <t>مصاريف خاصة بمجدي</t>
  </si>
  <si>
    <t>مجدي بلغ بيها يوم 11/5/2023 بدون علم محمود المحاسب</t>
  </si>
  <si>
    <t>كشف رقم15</t>
  </si>
  <si>
    <t>باقي راتب الغفير عن شهر 4</t>
  </si>
  <si>
    <t xml:space="preserve">مصاريف مجدي </t>
  </si>
  <si>
    <t>لم يحدد نوع المصروف</t>
  </si>
  <si>
    <t>مصاريف بنر للرخصة</t>
  </si>
  <si>
    <t>تم وصول البنر للموقع يوم 15/5/2023</t>
  </si>
  <si>
    <t>كشف رقم14</t>
  </si>
  <si>
    <t>تم ابلاغ عن طريق مجدي يوم 11/5/2023 بدون معرفة محمود المحاسب</t>
  </si>
  <si>
    <t>سعر لم يحدد</t>
  </si>
  <si>
    <t xml:space="preserve">10الف طوب احمر مفرغ نوع الباشا المورد عيد </t>
  </si>
  <si>
    <t xml:space="preserve">15الف طوب احمر مفرغ نوع الباشا المورد عيد </t>
  </si>
  <si>
    <t xml:space="preserve">3الف طوب اسمنتي </t>
  </si>
  <si>
    <t xml:space="preserve">تنظيف الدور الاول من الخشب والحديد وتجميعة في مكان واحد </t>
  </si>
  <si>
    <t>سلفة الغفير من راتب شهر 5 - ابو احمد</t>
  </si>
  <si>
    <t>5طن اسمنت الحاج علي سعر الطن 1860ج</t>
  </si>
  <si>
    <t xml:space="preserve">مصاريف موقع </t>
  </si>
  <si>
    <t xml:space="preserve">من حساب مصنعيات البنا </t>
  </si>
  <si>
    <t xml:space="preserve">محمد كمال </t>
  </si>
  <si>
    <t>كشف رقم16</t>
  </si>
  <si>
    <t xml:space="preserve">طوب احمر </t>
  </si>
  <si>
    <t xml:space="preserve">طوب اسمنتي </t>
  </si>
  <si>
    <t>عمالة مؤقتة</t>
  </si>
  <si>
    <t>سلفة ابو احمد الغفير</t>
  </si>
  <si>
    <t xml:space="preserve">مصاريف نثرية </t>
  </si>
  <si>
    <t>حساب مصنعيات بناء</t>
  </si>
  <si>
    <t>18متر رمله علي  كشري  سعر المتر 100ج</t>
  </si>
  <si>
    <t xml:space="preserve">1ك كيمابوكس </t>
  </si>
  <si>
    <t>18متر رمله علي كشري سعر المتر 100ج</t>
  </si>
  <si>
    <t>1ك كيمابوكس</t>
  </si>
  <si>
    <t>تم ابلاغ عن طريق مجدي يوم 25/5/2023 بدون معرفة محمود المحاسب</t>
  </si>
  <si>
    <t>كشف رقم17</t>
  </si>
  <si>
    <t xml:space="preserve">مصنعيات تزريع اشاير </t>
  </si>
  <si>
    <t>مصنعيات البناء</t>
  </si>
  <si>
    <t>مصنعية بناء</t>
  </si>
  <si>
    <t>رخصة مباني</t>
  </si>
  <si>
    <t>عربون ابواب صاج</t>
  </si>
  <si>
    <t>مصاريف نثرية خاصة بمجدي</t>
  </si>
  <si>
    <t xml:space="preserve">4طن اسمنت </t>
  </si>
  <si>
    <t xml:space="preserve">       4متر رمله علي كشري</t>
  </si>
  <si>
    <t>تنزيل ركش الدور 2 و3 بالونش واجرة جرار</t>
  </si>
  <si>
    <t>ايجار ونش + جرار</t>
  </si>
  <si>
    <t>2عمال تجميع ركش وتنزيلة</t>
  </si>
  <si>
    <t xml:space="preserve">اجرة جرار </t>
  </si>
  <si>
    <t xml:space="preserve">تحميل 2 نقلة </t>
  </si>
  <si>
    <t xml:space="preserve">2ساعة شغل </t>
  </si>
  <si>
    <t>يومية عامل مع الودر</t>
  </si>
  <si>
    <t>4طن اسمنت ×1860</t>
  </si>
  <si>
    <t>4متر رمله×110</t>
  </si>
  <si>
    <t>تنزيل ركش بالونش الدور2و 3 + جرار</t>
  </si>
  <si>
    <t>2عمال تجميع الركش</t>
  </si>
  <si>
    <t>اجرة جرار</t>
  </si>
  <si>
    <t xml:space="preserve">ايجار لودر 2ساعة </t>
  </si>
  <si>
    <t>من حساب الابواب الصاج تم تركيب عدد 2 باب</t>
  </si>
  <si>
    <t>اكرامية حداد تركيب الابواب الصاج</t>
  </si>
  <si>
    <t>باقي راتب الغفير شهر 5</t>
  </si>
  <si>
    <t xml:space="preserve">من حساب مصنعية البناء </t>
  </si>
  <si>
    <t>محمد جمال</t>
  </si>
  <si>
    <t>ابو احمد رمضان</t>
  </si>
  <si>
    <t xml:space="preserve">مصنعية بناء محمد جمال </t>
  </si>
  <si>
    <t xml:space="preserve">من ح/ الابواب الصاج </t>
  </si>
  <si>
    <t xml:space="preserve">من ح/ مصنعية البناء </t>
  </si>
  <si>
    <t xml:space="preserve">مصاريف خاصة بمجدي </t>
  </si>
  <si>
    <t xml:space="preserve">مصاريف في الموقع </t>
  </si>
  <si>
    <t>كشف رقم18</t>
  </si>
  <si>
    <t xml:space="preserve">من حساب الابواب الصاج </t>
  </si>
  <si>
    <t xml:space="preserve">من ح/ مصنعيات البناء </t>
  </si>
  <si>
    <t xml:space="preserve">مصاريف وترويق حديد للدور الارضي </t>
  </si>
  <si>
    <t>اكرامية تقطيع حديد من العمدان لتركيب الابواب الصاج</t>
  </si>
  <si>
    <t>كشف رقم19</t>
  </si>
  <si>
    <t>20الف طوب احمر خاصة بحساب مجدي</t>
  </si>
  <si>
    <t xml:space="preserve">تم اعتمادة من الحاج احمد </t>
  </si>
  <si>
    <t xml:space="preserve">باقي ح/ البوب الصاج </t>
  </si>
  <si>
    <t xml:space="preserve">نظافة الدور الرابع </t>
  </si>
  <si>
    <t xml:space="preserve">من ح/ المصنعية  البناء محمد جمال </t>
  </si>
  <si>
    <t xml:space="preserve">7طن اسمنت مصر بني سويف </t>
  </si>
  <si>
    <t>7طن ×1850ج</t>
  </si>
  <si>
    <t xml:space="preserve">مصاريف شاي وسكر </t>
  </si>
  <si>
    <t>7طن اسمنت ×1850ج</t>
  </si>
  <si>
    <t xml:space="preserve">4متر رمل </t>
  </si>
  <si>
    <t xml:space="preserve">4متر رمل ×110ج </t>
  </si>
  <si>
    <t>سند صرف 936</t>
  </si>
  <si>
    <t xml:space="preserve">رمله </t>
  </si>
  <si>
    <t>4متر رمل ×110ج</t>
  </si>
  <si>
    <t xml:space="preserve">محمد جمال البنا </t>
  </si>
  <si>
    <t xml:space="preserve">من ح/ المصنعية البناء </t>
  </si>
  <si>
    <t xml:space="preserve">سلفة الغفير </t>
  </si>
  <si>
    <t>سلفة شهر 6-2023</t>
  </si>
  <si>
    <t>سلفة الغفير شهر 6-2023</t>
  </si>
  <si>
    <t>2عمال تكسير باكية حائط</t>
  </si>
  <si>
    <t xml:space="preserve">اسطوانة صاروخ </t>
  </si>
  <si>
    <t>كشف رقم25</t>
  </si>
  <si>
    <t xml:space="preserve">طن اسمنت - علي كشري </t>
  </si>
  <si>
    <t>21/6/223</t>
  </si>
  <si>
    <t xml:space="preserve">ادوات سباكة </t>
  </si>
  <si>
    <t>اجرة سباكة</t>
  </si>
  <si>
    <t xml:space="preserve">اجرة سباكة </t>
  </si>
  <si>
    <t xml:space="preserve">مرفق بيان اسعار </t>
  </si>
  <si>
    <t>محمد جمال البنا</t>
  </si>
  <si>
    <t xml:space="preserve">من ح/ المصنعيات </t>
  </si>
  <si>
    <t xml:space="preserve">محمد اللي شايل محضر المخالفات </t>
  </si>
  <si>
    <t xml:space="preserve">4كالون للابواب </t>
  </si>
  <si>
    <t xml:space="preserve">تمهيد للرخصة </t>
  </si>
  <si>
    <t xml:space="preserve">عيدية الغفير </t>
  </si>
  <si>
    <t>واصل قديم 6500ج</t>
  </si>
  <si>
    <t xml:space="preserve">باقي راتب الغفير </t>
  </si>
  <si>
    <t>راتب شهر 6-2023</t>
  </si>
  <si>
    <t>باقي راتب الغفير 6-2023</t>
  </si>
  <si>
    <t>حفر وردم محبس المياه</t>
  </si>
  <si>
    <t>كشف رقم26</t>
  </si>
  <si>
    <t>راتب الغفير شهر 7-2023</t>
  </si>
  <si>
    <t>كشف رقم27</t>
  </si>
  <si>
    <t xml:space="preserve">مصنعية بناء </t>
  </si>
  <si>
    <t>كشف رقم28</t>
  </si>
  <si>
    <t>سند صرف 1194</t>
  </si>
  <si>
    <t>مصاريف عمالة ورجالة للموقع</t>
  </si>
  <si>
    <t>رجالة لحماية الموقع</t>
  </si>
  <si>
    <t>باقي تكلفة المحضر</t>
  </si>
  <si>
    <t>حساب مجدي (شخصي للوقف في الموقع )</t>
  </si>
  <si>
    <t xml:space="preserve">هدية رئيس الحي </t>
  </si>
  <si>
    <t>اكرميات امناء الشرطة لكتابة المحضر</t>
  </si>
  <si>
    <t xml:space="preserve">اكراميات </t>
  </si>
  <si>
    <t>كشف رقم29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</si>
</sst>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(* #,##0.00_);_(* \(#,##0.00\);_(* &quot;-&quot;??_);_(@_)"/>
    <numFmt numFmtId="165" formatCode="_-* #,##0.00\ _ج_._م_._‏_-;\-* #,##0.00\ _ج_._م_._‏_-;_-* &quot;-&quot;??\ _ج_._م_._‏_-;_-@_-"/>
  </numFmts>
  <fonts count="35" x14ac:knownFonts="1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b/>
      <u/>
      <sz val="14"/>
      <color theme="1"/>
      <name val="Calibri"/>
      <family val="2"/>
    </font>
    <font>
      <b/>
      <u/>
      <sz val="11"/>
      <color theme="1"/>
      <name val="Calibri"/>
      <family val="2"/>
    </font>
    <font>
      <b/>
      <sz val="14"/>
      <color theme="1"/>
      <name val="Calibri"/>
      <family val="2"/>
    </font>
    <font>
      <b/>
      <u val="double"/>
      <sz val="14"/>
      <color theme="1"/>
      <name val="Calibri"/>
      <family val="2"/>
    </font>
    <font>
      <b/>
      <u val="doubleAccounting"/>
      <sz val="14"/>
      <color theme="1"/>
      <name val="Calibri"/>
      <family val="2"/>
    </font>
    <font>
      <b/>
      <u/>
      <sz val="16"/>
      <color theme="1"/>
      <name val="Calibri"/>
      <family val="2"/>
    </font>
    <font>
      <sz val="14"/>
      <color theme="1"/>
      <name val="Calibri"/>
      <family val="2"/>
    </font>
    <font>
      <b/>
      <u/>
      <sz val="14"/>
      <color theme="1"/>
      <name val="Calibri"/>
      <family val="2"/>
      <scheme val="minor"/>
    </font>
    <font>
      <sz val="16"/>
      <color theme="1"/>
      <name val="Calibri"/>
      <family val="2"/>
      <charset val="178"/>
      <scheme val="minor"/>
    </font>
    <font>
      <b/>
      <sz val="18"/>
      <color theme="1"/>
      <name val="Calibri"/>
      <family val="2"/>
      <charset val="178"/>
      <scheme val="minor"/>
    </font>
    <font>
      <b/>
      <sz val="18"/>
      <color theme="1"/>
      <name val="Calibri"/>
      <family val="2"/>
    </font>
    <font>
      <b/>
      <u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u/>
      <sz val="22"/>
      <color theme="1"/>
      <name val="Calibri"/>
      <family val="2"/>
      <charset val="178"/>
      <scheme val="minor"/>
    </font>
    <font>
      <b/>
      <u/>
      <sz val="22"/>
      <color theme="1"/>
      <name val="Calibri"/>
      <family val="2"/>
      <charset val="178"/>
      <scheme val="minor"/>
    </font>
    <font>
      <b/>
      <sz val="22"/>
      <color theme="1"/>
      <name val="Calibri"/>
      <family val="2"/>
      <charset val="178"/>
      <scheme val="minor"/>
    </font>
    <font>
      <b/>
      <u/>
      <sz val="22"/>
      <color theme="1"/>
      <name val="Calibri"/>
      <family val="2"/>
      <charset val="178"/>
    </font>
    <font>
      <b/>
      <sz val="22"/>
      <color theme="1"/>
      <name val="Calibri"/>
      <family val="2"/>
      <charset val="178"/>
    </font>
    <font>
      <b/>
      <u val="double"/>
      <sz val="22"/>
      <color theme="1"/>
      <name val="Calibri"/>
      <family val="2"/>
      <charset val="178"/>
    </font>
    <font>
      <b/>
      <u val="doubleAccounting"/>
      <sz val="22"/>
      <color theme="1"/>
      <name val="Calibri"/>
      <family val="2"/>
      <charset val="178"/>
    </font>
    <font>
      <b/>
      <u/>
      <sz val="24"/>
      <color theme="1"/>
      <name val="Calibri"/>
      <family val="2"/>
      <charset val="178"/>
    </font>
    <font>
      <sz val="24"/>
      <color theme="1"/>
      <name val="Calibri"/>
      <family val="2"/>
      <charset val="178"/>
      <scheme val="minor"/>
    </font>
    <font>
      <b/>
      <sz val="24"/>
      <color theme="1"/>
      <name val="Calibri"/>
      <family val="2"/>
      <charset val="178"/>
      <scheme val="minor"/>
    </font>
    <font>
      <b/>
      <u/>
      <sz val="24"/>
      <color theme="1"/>
      <name val="Calibri"/>
      <family val="2"/>
      <charset val="178"/>
      <scheme val="minor"/>
    </font>
    <font>
      <sz val="22"/>
      <color theme="1"/>
      <name val="Calibri"/>
      <family val="2"/>
      <charset val="178"/>
      <scheme val="minor"/>
    </font>
    <font>
      <b/>
      <sz val="24"/>
      <color theme="1"/>
      <name val="Calibri"/>
      <family val="2"/>
      <charset val="178"/>
    </font>
    <font>
      <b/>
      <sz val="20"/>
      <color theme="1"/>
      <name val="Calibri"/>
      <family val="2"/>
      <charset val="178"/>
    </font>
    <font>
      <b/>
      <sz val="36"/>
      <color theme="1"/>
      <name val="Aldhabi"/>
    </font>
    <font>
      <b/>
      <sz val="48"/>
      <color theme="1"/>
      <name val="Aldhabi"/>
    </font>
    <font>
      <b/>
      <u/>
      <sz val="20"/>
      <color theme="1"/>
      <name val="Calibri"/>
      <family val="2"/>
    </font>
    <font>
      <sz val="18"/>
      <color theme="1"/>
      <name val="Calibri"/>
      <family val="2"/>
      <charset val="178"/>
      <scheme val="minor"/>
    </font>
    <font>
      <b/>
      <sz val="18"/>
      <color theme="1"/>
      <name val="Calibri"/>
      <family val="2"/>
      <charset val="17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199">
    <xf numFmtId="0" fontId="0" fillId="0" borderId="0" xfId="0"/>
    <xf numFmtId="165" fontId="8" fillId="0" borderId="6" xfId="1" applyFont="1" applyBorder="1" applyAlignment="1">
      <alignment horizontal="right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65" fontId="6" fillId="0" borderId="8" xfId="1" applyFont="1" applyBorder="1" applyAlignment="1">
      <alignment horizontal="right" vertical="center"/>
    </xf>
    <xf numFmtId="165" fontId="6" fillId="0" borderId="9" xfId="1" applyFont="1" applyBorder="1" applyAlignment="1">
      <alignment horizontal="right" vertical="center"/>
    </xf>
    <xf numFmtId="0" fontId="9" fillId="0" borderId="0" xfId="0" applyFont="1"/>
    <xf numFmtId="0" fontId="0" fillId="0" borderId="0" xfId="0" applyAlignment="1">
      <alignment horizontal="right"/>
    </xf>
    <xf numFmtId="0" fontId="5" fillId="0" borderId="8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165" fontId="8" fillId="0" borderId="12" xfId="1" applyFont="1" applyFill="1" applyBorder="1" applyAlignment="1">
      <alignment horizontal="center" vertical="center"/>
    </xf>
    <xf numFmtId="165" fontId="8" fillId="0" borderId="12" xfId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165" fontId="8" fillId="0" borderId="16" xfId="1" applyFont="1" applyBorder="1" applyAlignment="1">
      <alignment horizontal="right"/>
    </xf>
    <xf numFmtId="0" fontId="2" fillId="0" borderId="17" xfId="0" applyFont="1" applyBorder="1" applyAlignment="1">
      <alignment horizontal="center" vertical="center"/>
    </xf>
    <xf numFmtId="165" fontId="8" fillId="0" borderId="18" xfId="1" applyFont="1" applyBorder="1" applyAlignment="1">
      <alignment horizontal="center" vertical="center"/>
    </xf>
    <xf numFmtId="165" fontId="8" fillId="0" borderId="19" xfId="1" applyFont="1" applyBorder="1" applyAlignment="1">
      <alignment horizontal="right"/>
    </xf>
    <xf numFmtId="165" fontId="6" fillId="0" borderId="17" xfId="1" applyFont="1" applyBorder="1" applyAlignment="1">
      <alignment horizontal="right" vertical="center"/>
    </xf>
    <xf numFmtId="0" fontId="4" fillId="0" borderId="5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0" fillId="0" borderId="0" xfId="0" applyAlignment="1">
      <alignment horizontal="center"/>
    </xf>
    <xf numFmtId="165" fontId="8" fillId="0" borderId="5" xfId="1" applyFont="1" applyFill="1" applyBorder="1" applyAlignment="1">
      <alignment horizontal="center"/>
    </xf>
    <xf numFmtId="165" fontId="8" fillId="2" borderId="5" xfId="1" applyFont="1" applyFill="1" applyBorder="1" applyAlignment="1">
      <alignment horizontal="center"/>
    </xf>
    <xf numFmtId="165" fontId="8" fillId="2" borderId="15" xfId="1" applyFont="1" applyFill="1" applyBorder="1" applyAlignment="1">
      <alignment horizontal="center"/>
    </xf>
    <xf numFmtId="165" fontId="8" fillId="0" borderId="5" xfId="1" applyFont="1" applyBorder="1" applyAlignment="1">
      <alignment horizontal="center"/>
    </xf>
    <xf numFmtId="165" fontId="8" fillId="0" borderId="15" xfId="1" applyFont="1" applyBorder="1" applyAlignment="1">
      <alignment horizontal="center"/>
    </xf>
    <xf numFmtId="0" fontId="2" fillId="0" borderId="20" xfId="0" applyFont="1" applyBorder="1" applyAlignment="1">
      <alignment horizontal="center" vertical="center"/>
    </xf>
    <xf numFmtId="14" fontId="3" fillId="0" borderId="21" xfId="0" applyNumberFormat="1" applyFont="1" applyBorder="1" applyAlignment="1">
      <alignment horizontal="center" vertical="center"/>
    </xf>
    <xf numFmtId="14" fontId="3" fillId="0" borderId="22" xfId="0" applyNumberFormat="1" applyFont="1" applyBorder="1" applyAlignment="1">
      <alignment horizontal="center" vertical="center"/>
    </xf>
    <xf numFmtId="14" fontId="3" fillId="0" borderId="23" xfId="0" applyNumberFormat="1" applyFont="1" applyBorder="1" applyAlignment="1">
      <alignment horizontal="center" vertical="center"/>
    </xf>
    <xf numFmtId="1" fontId="3" fillId="0" borderId="11" xfId="0" applyNumberFormat="1" applyFont="1" applyBorder="1" applyAlignment="1">
      <alignment horizontal="center" vertical="center"/>
    </xf>
    <xf numFmtId="1" fontId="3" fillId="0" borderId="4" xfId="0" applyNumberFormat="1" applyFont="1" applyBorder="1" applyAlignment="1">
      <alignment horizontal="center" vertical="center"/>
    </xf>
    <xf numFmtId="1" fontId="3" fillId="0" borderId="14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/>
    <xf numFmtId="165" fontId="12" fillId="0" borderId="5" xfId="1" applyFont="1" applyBorder="1" applyAlignment="1">
      <alignment horizontal="center" vertical="center"/>
    </xf>
    <xf numFmtId="0" fontId="13" fillId="0" borderId="0" xfId="0" applyFont="1"/>
    <xf numFmtId="165" fontId="12" fillId="0" borderId="5" xfId="1" applyFont="1" applyFill="1" applyBorder="1" applyAlignment="1">
      <alignment horizontal="center" vertical="center"/>
    </xf>
    <xf numFmtId="165" fontId="12" fillId="2" borderId="5" xfId="1" applyFont="1" applyFill="1" applyBorder="1" applyAlignment="1">
      <alignment horizontal="center" vertical="center"/>
    </xf>
    <xf numFmtId="165" fontId="12" fillId="0" borderId="19" xfId="1" applyFont="1" applyFill="1" applyBorder="1" applyAlignment="1">
      <alignment horizontal="center" vertical="center"/>
    </xf>
    <xf numFmtId="165" fontId="12" fillId="3" borderId="5" xfId="1" applyFont="1" applyFill="1" applyBorder="1" applyAlignment="1">
      <alignment horizontal="center" vertical="center"/>
    </xf>
    <xf numFmtId="0" fontId="11" fillId="0" borderId="0" xfId="0" applyFont="1"/>
    <xf numFmtId="165" fontId="11" fillId="0" borderId="0" xfId="0" applyNumberFormat="1" applyFont="1"/>
    <xf numFmtId="0" fontId="11" fillId="0" borderId="0" xfId="0" applyFont="1" applyAlignment="1">
      <alignment horizontal="right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 vertical="center"/>
    </xf>
    <xf numFmtId="0" fontId="12" fillId="0" borderId="5" xfId="0" applyFont="1" applyBorder="1" applyAlignment="1">
      <alignment horizontal="right" vertical="center"/>
    </xf>
    <xf numFmtId="165" fontId="12" fillId="0" borderId="6" xfId="1" applyFont="1" applyFill="1" applyBorder="1" applyAlignment="1">
      <alignment horizontal="right" vertical="center"/>
    </xf>
    <xf numFmtId="0" fontId="14" fillId="0" borderId="0" xfId="0" applyFont="1"/>
    <xf numFmtId="0" fontId="15" fillId="0" borderId="0" xfId="0" applyFont="1"/>
    <xf numFmtId="0" fontId="16" fillId="0" borderId="0" xfId="0" applyFont="1" applyAlignment="1">
      <alignment horizontal="center" vertical="center"/>
    </xf>
    <xf numFmtId="14" fontId="17" fillId="0" borderId="0" xfId="0" applyNumberFormat="1" applyFont="1" applyAlignment="1">
      <alignment horizontal="center" vertical="center"/>
    </xf>
    <xf numFmtId="14" fontId="16" fillId="0" borderId="0" xfId="0" applyNumberFormat="1" applyFont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19" fillId="0" borderId="3" xfId="0" applyFont="1" applyBorder="1" applyAlignment="1">
      <alignment vertical="center"/>
    </xf>
    <xf numFmtId="0" fontId="19" fillId="0" borderId="7" xfId="0" applyFont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0" fontId="18" fillId="0" borderId="26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9" xfId="0" applyFont="1" applyBorder="1" applyAlignment="1">
      <alignment horizontal="center" vertical="center"/>
    </xf>
    <xf numFmtId="165" fontId="18" fillId="0" borderId="26" xfId="1" applyFont="1" applyBorder="1" applyAlignment="1">
      <alignment horizontal="center" vertical="center"/>
    </xf>
    <xf numFmtId="165" fontId="19" fillId="0" borderId="8" xfId="1" applyFont="1" applyBorder="1" applyAlignment="1">
      <alignment horizontal="center" vertical="center"/>
    </xf>
    <xf numFmtId="14" fontId="19" fillId="0" borderId="7" xfId="0" applyNumberFormat="1" applyFont="1" applyBorder="1" applyAlignment="1">
      <alignment horizontal="center" vertical="center"/>
    </xf>
    <xf numFmtId="0" fontId="19" fillId="0" borderId="8" xfId="0" applyFont="1" applyBorder="1" applyAlignment="1">
      <alignment horizontal="right" vertical="center"/>
    </xf>
    <xf numFmtId="0" fontId="19" fillId="0" borderId="9" xfId="0" applyFont="1" applyBorder="1" applyAlignment="1">
      <alignment horizontal="right" vertical="center"/>
    </xf>
    <xf numFmtId="0" fontId="16" fillId="0" borderId="0" xfId="0" applyFont="1" applyAlignment="1">
      <alignment horizontal="center" vertical="center"/>
    </xf>
    <xf numFmtId="14" fontId="19" fillId="0" borderId="11" xfId="0" applyNumberFormat="1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165" fontId="20" fillId="0" borderId="12" xfId="1" applyFont="1" applyBorder="1" applyAlignment="1">
      <alignment horizontal="center" vertical="center"/>
    </xf>
    <xf numFmtId="165" fontId="20" fillId="0" borderId="12" xfId="1" applyFont="1" applyFill="1" applyBorder="1" applyAlignment="1">
      <alignment horizontal="center" vertical="center"/>
    </xf>
    <xf numFmtId="165" fontId="20" fillId="0" borderId="18" xfId="1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14" fontId="19" fillId="0" borderId="4" xfId="0" applyNumberFormat="1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165" fontId="20" fillId="0" borderId="5" xfId="1" applyFont="1" applyBorder="1" applyAlignment="1">
      <alignment horizontal="center" vertical="center"/>
    </xf>
    <xf numFmtId="165" fontId="20" fillId="0" borderId="5" xfId="1" applyFont="1" applyFill="1" applyBorder="1" applyAlignment="1">
      <alignment horizontal="center" vertical="center"/>
    </xf>
    <xf numFmtId="165" fontId="20" fillId="0" borderId="6" xfId="1" applyFont="1" applyFill="1" applyBorder="1" applyAlignment="1">
      <alignment horizontal="center" vertical="center"/>
    </xf>
    <xf numFmtId="165" fontId="20" fillId="0" borderId="6" xfId="1" applyFont="1" applyFill="1" applyBorder="1" applyAlignment="1">
      <alignment horizontal="right" vertical="center"/>
    </xf>
    <xf numFmtId="0" fontId="20" fillId="0" borderId="5" xfId="0" applyFont="1" applyBorder="1" applyAlignment="1">
      <alignment horizontal="right" vertical="center"/>
    </xf>
    <xf numFmtId="165" fontId="20" fillId="2" borderId="5" xfId="1" applyFont="1" applyFill="1" applyBorder="1" applyAlignment="1">
      <alignment horizontal="center" vertical="center"/>
    </xf>
    <xf numFmtId="165" fontId="20" fillId="0" borderId="19" xfId="1" applyFont="1" applyFill="1" applyBorder="1" applyAlignment="1">
      <alignment horizontal="center" vertical="center"/>
    </xf>
    <xf numFmtId="165" fontId="20" fillId="3" borderId="5" xfId="1" applyFont="1" applyFill="1" applyBorder="1" applyAlignment="1">
      <alignment horizontal="center" vertical="center"/>
    </xf>
    <xf numFmtId="165" fontId="20" fillId="0" borderId="6" xfId="1" applyFont="1" applyBorder="1" applyAlignment="1">
      <alignment horizontal="right" vertical="center"/>
    </xf>
    <xf numFmtId="0" fontId="20" fillId="0" borderId="24" xfId="0" applyFont="1" applyBorder="1" applyAlignment="1">
      <alignment horizontal="right" vertical="center"/>
    </xf>
    <xf numFmtId="165" fontId="20" fillId="0" borderId="24" xfId="1" applyFont="1" applyBorder="1" applyAlignment="1">
      <alignment horizontal="center" vertical="center"/>
    </xf>
    <xf numFmtId="165" fontId="20" fillId="2" borderId="24" xfId="1" applyFont="1" applyFill="1" applyBorder="1" applyAlignment="1">
      <alignment horizontal="center" vertical="center"/>
    </xf>
    <xf numFmtId="165" fontId="20" fillId="3" borderId="24" xfId="1" applyFont="1" applyFill="1" applyBorder="1" applyAlignment="1">
      <alignment horizontal="center" vertical="center"/>
    </xf>
    <xf numFmtId="165" fontId="20" fillId="0" borderId="27" xfId="1" applyFont="1" applyFill="1" applyBorder="1" applyAlignment="1">
      <alignment horizontal="center" vertical="center"/>
    </xf>
    <xf numFmtId="165" fontId="20" fillId="0" borderId="25" xfId="1" applyFont="1" applyBorder="1" applyAlignment="1">
      <alignment horizontal="right" vertical="center"/>
    </xf>
    <xf numFmtId="165" fontId="21" fillId="0" borderId="8" xfId="0" applyNumberFormat="1" applyFont="1" applyBorder="1" applyAlignment="1">
      <alignment horizontal="center" vertical="center"/>
    </xf>
    <xf numFmtId="165" fontId="22" fillId="0" borderId="8" xfId="1" applyFont="1" applyBorder="1" applyAlignment="1">
      <alignment horizontal="center" vertical="center"/>
    </xf>
    <xf numFmtId="165" fontId="22" fillId="0" borderId="17" xfId="1" applyFont="1" applyBorder="1" applyAlignment="1">
      <alignment horizontal="center" vertical="center"/>
    </xf>
    <xf numFmtId="165" fontId="22" fillId="0" borderId="9" xfId="1" applyFont="1" applyBorder="1" applyAlignment="1">
      <alignment horizontal="center" vertical="center"/>
    </xf>
    <xf numFmtId="0" fontId="23" fillId="0" borderId="7" xfId="0" applyFont="1" applyBorder="1" applyAlignment="1">
      <alignment horizontal="center" vertical="center"/>
    </xf>
    <xf numFmtId="0" fontId="23" fillId="0" borderId="8" xfId="0" applyFont="1" applyBorder="1" applyAlignment="1">
      <alignment horizontal="center" vertical="center"/>
    </xf>
    <xf numFmtId="0" fontId="25" fillId="0" borderId="26" xfId="0" applyFont="1" applyBorder="1" applyAlignment="1">
      <alignment horizontal="center" vertical="center"/>
    </xf>
    <xf numFmtId="0" fontId="23" fillId="0" borderId="17" xfId="0" applyFont="1" applyBorder="1" applyAlignment="1">
      <alignment horizontal="center" vertical="center"/>
    </xf>
    <xf numFmtId="0" fontId="23" fillId="0" borderId="9" xfId="0" applyFont="1" applyBorder="1" applyAlignment="1">
      <alignment horizontal="center" vertical="center"/>
    </xf>
    <xf numFmtId="165" fontId="25" fillId="0" borderId="26" xfId="1" applyFont="1" applyBorder="1" applyAlignment="1">
      <alignment horizontal="center" vertical="center"/>
    </xf>
    <xf numFmtId="165" fontId="23" fillId="0" borderId="8" xfId="1" applyFont="1" applyBorder="1" applyAlignment="1">
      <alignment horizontal="center" vertical="center"/>
    </xf>
    <xf numFmtId="14" fontId="23" fillId="0" borderId="7" xfId="0" applyNumberFormat="1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165" fontId="25" fillId="0" borderId="0" xfId="0" applyNumberFormat="1" applyFont="1" applyAlignment="1">
      <alignment horizontal="center" vertical="center"/>
    </xf>
    <xf numFmtId="164" fontId="25" fillId="0" borderId="0" xfId="0" applyNumberFormat="1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14" fontId="18" fillId="0" borderId="0" xfId="0" applyNumberFormat="1" applyFont="1" applyAlignment="1">
      <alignment horizontal="center" vertical="center"/>
    </xf>
    <xf numFmtId="14" fontId="27" fillId="0" borderId="0" xfId="0" applyNumberFormat="1" applyFont="1" applyAlignment="1">
      <alignment horizontal="center" vertical="center"/>
    </xf>
    <xf numFmtId="0" fontId="28" fillId="0" borderId="3" xfId="0" applyFont="1" applyBorder="1" applyAlignment="1">
      <alignment horizontal="center" vertical="center"/>
    </xf>
    <xf numFmtId="0" fontId="28" fillId="0" borderId="7" xfId="0" applyFont="1" applyBorder="1" applyAlignment="1">
      <alignment horizontal="center" vertical="center"/>
    </xf>
    <xf numFmtId="0" fontId="28" fillId="0" borderId="8" xfId="0" applyFont="1" applyBorder="1" applyAlignment="1">
      <alignment horizontal="center" vertical="center"/>
    </xf>
    <xf numFmtId="0" fontId="28" fillId="0" borderId="17" xfId="0" applyFont="1" applyBorder="1" applyAlignment="1">
      <alignment horizontal="center" vertical="center"/>
    </xf>
    <xf numFmtId="0" fontId="28" fillId="0" borderId="9" xfId="0" applyFont="1" applyBorder="1" applyAlignment="1">
      <alignment horizontal="center" vertical="center"/>
    </xf>
    <xf numFmtId="165" fontId="28" fillId="0" borderId="8" xfId="1" applyFont="1" applyBorder="1" applyAlignment="1">
      <alignment horizontal="center" vertical="center"/>
    </xf>
    <xf numFmtId="14" fontId="28" fillId="0" borderId="7" xfId="0" applyNumberFormat="1" applyFont="1" applyBorder="1" applyAlignment="1">
      <alignment horizontal="center" vertical="center"/>
    </xf>
    <xf numFmtId="0" fontId="28" fillId="0" borderId="8" xfId="0" applyFont="1" applyBorder="1" applyAlignment="1">
      <alignment horizontal="right" vertical="center"/>
    </xf>
    <xf numFmtId="0" fontId="28" fillId="0" borderId="9" xfId="0" applyFont="1" applyBorder="1" applyAlignment="1">
      <alignment horizontal="right" vertical="center"/>
    </xf>
    <xf numFmtId="0" fontId="28" fillId="0" borderId="8" xfId="0" applyFont="1" applyBorder="1" applyAlignment="1">
      <alignment horizontal="right"/>
    </xf>
    <xf numFmtId="0" fontId="28" fillId="0" borderId="9" xfId="0" applyFont="1" applyBorder="1" applyAlignment="1">
      <alignment horizontal="right"/>
    </xf>
    <xf numFmtId="165" fontId="28" fillId="0" borderId="28" xfId="1" applyFont="1" applyBorder="1" applyAlignment="1">
      <alignment horizontal="center" vertical="center"/>
    </xf>
    <xf numFmtId="0" fontId="28" fillId="0" borderId="3" xfId="0" applyFont="1" applyBorder="1" applyAlignment="1">
      <alignment horizontal="center" vertical="center"/>
    </xf>
    <xf numFmtId="0" fontId="28" fillId="2" borderId="8" xfId="0" applyFont="1" applyFill="1" applyBorder="1" applyAlignment="1">
      <alignment horizontal="right" vertical="center"/>
    </xf>
    <xf numFmtId="0" fontId="28" fillId="0" borderId="3" xfId="0" applyFont="1" applyBorder="1" applyAlignment="1">
      <alignment horizontal="center" vertical="center"/>
    </xf>
    <xf numFmtId="0" fontId="28" fillId="0" borderId="9" xfId="0" applyFont="1" applyBorder="1" applyAlignment="1">
      <alignment horizontal="right" wrapText="1"/>
    </xf>
    <xf numFmtId="0" fontId="23" fillId="2" borderId="8" xfId="0" applyFont="1" applyFill="1" applyBorder="1" applyAlignment="1">
      <alignment horizontal="center" vertical="center"/>
    </xf>
    <xf numFmtId="165" fontId="25" fillId="3" borderId="0" xfId="0" applyNumberFormat="1" applyFont="1" applyFill="1" applyAlignment="1">
      <alignment horizontal="center" vertical="center"/>
    </xf>
    <xf numFmtId="165" fontId="28" fillId="2" borderId="8" xfId="1" applyFont="1" applyFill="1" applyBorder="1" applyAlignment="1">
      <alignment horizontal="center" vertical="center"/>
    </xf>
    <xf numFmtId="0" fontId="28" fillId="0" borderId="3" xfId="0" applyFont="1" applyBorder="1" applyAlignment="1">
      <alignment horizontal="center" vertical="center"/>
    </xf>
    <xf numFmtId="0" fontId="28" fillId="0" borderId="3" xfId="0" applyFont="1" applyBorder="1" applyAlignment="1">
      <alignment horizontal="center" vertical="center"/>
    </xf>
    <xf numFmtId="165" fontId="28" fillId="0" borderId="20" xfId="1" applyFont="1" applyBorder="1" applyAlignment="1">
      <alignment horizontal="center" vertical="center"/>
    </xf>
    <xf numFmtId="165" fontId="25" fillId="0" borderId="29" xfId="1" applyFont="1" applyBorder="1" applyAlignment="1">
      <alignment horizontal="center" vertical="center"/>
    </xf>
    <xf numFmtId="165" fontId="28" fillId="0" borderId="30" xfId="1" applyFont="1" applyBorder="1" applyAlignment="1">
      <alignment horizontal="center" vertical="center"/>
    </xf>
    <xf numFmtId="165" fontId="25" fillId="0" borderId="30" xfId="1" applyFont="1" applyBorder="1" applyAlignment="1">
      <alignment horizontal="center" vertical="center"/>
    </xf>
    <xf numFmtId="0" fontId="6" fillId="0" borderId="0" xfId="0" applyFont="1"/>
    <xf numFmtId="0" fontId="28" fillId="0" borderId="3" xfId="0" applyFont="1" applyBorder="1" applyAlignment="1">
      <alignment horizontal="center" vertical="center"/>
    </xf>
    <xf numFmtId="0" fontId="28" fillId="0" borderId="17" xfId="0" applyFont="1" applyBorder="1" applyAlignment="1">
      <alignment horizontal="center" vertical="center" wrapText="1"/>
    </xf>
    <xf numFmtId="0" fontId="28" fillId="0" borderId="3" xfId="0" applyFont="1" applyBorder="1" applyAlignment="1">
      <alignment horizontal="center" vertical="center"/>
    </xf>
    <xf numFmtId="0" fontId="28" fillId="0" borderId="3" xfId="0" applyFont="1" applyBorder="1" applyAlignment="1">
      <alignment horizontal="center" vertical="center"/>
    </xf>
    <xf numFmtId="14" fontId="23" fillId="0" borderId="1" xfId="0" applyNumberFormat="1" applyFont="1" applyBorder="1" applyAlignment="1">
      <alignment horizontal="center" vertical="center"/>
    </xf>
    <xf numFmtId="0" fontId="28" fillId="0" borderId="31" xfId="0" applyFont="1" applyBorder="1" applyAlignment="1">
      <alignment horizontal="center" vertical="center"/>
    </xf>
    <xf numFmtId="165" fontId="25" fillId="0" borderId="0" xfId="1" applyFont="1" applyAlignment="1">
      <alignment horizontal="center" vertical="center"/>
    </xf>
    <xf numFmtId="0" fontId="28" fillId="0" borderId="3" xfId="0" applyFont="1" applyBorder="1" applyAlignment="1">
      <alignment horizontal="center" vertical="center"/>
    </xf>
    <xf numFmtId="0" fontId="29" fillId="0" borderId="8" xfId="0" applyFont="1" applyBorder="1" applyAlignment="1">
      <alignment horizontal="center" vertical="center"/>
    </xf>
    <xf numFmtId="14" fontId="30" fillId="0" borderId="0" xfId="0" applyNumberFormat="1" applyFont="1" applyAlignment="1">
      <alignment horizontal="center"/>
    </xf>
    <xf numFmtId="14" fontId="30" fillId="0" borderId="0" xfId="0" applyNumberFormat="1" applyFont="1" applyAlignment="1"/>
    <xf numFmtId="0" fontId="32" fillId="0" borderId="17" xfId="0" applyFont="1" applyBorder="1" applyAlignment="1">
      <alignment horizontal="center" vertical="center"/>
    </xf>
    <xf numFmtId="0" fontId="28" fillId="0" borderId="3" xfId="0" applyFont="1" applyBorder="1" applyAlignment="1">
      <alignment horizontal="center" vertical="center"/>
    </xf>
    <xf numFmtId="14" fontId="28" fillId="0" borderId="8" xfId="0" applyNumberFormat="1" applyFont="1" applyBorder="1" applyAlignment="1">
      <alignment horizontal="center" vertical="center"/>
    </xf>
    <xf numFmtId="0" fontId="33" fillId="0" borderId="0" xfId="0" applyFont="1"/>
    <xf numFmtId="165" fontId="33" fillId="0" borderId="0" xfId="0" applyNumberFormat="1" applyFont="1"/>
    <xf numFmtId="43" fontId="25" fillId="0" borderId="0" xfId="0" applyNumberFormat="1" applyFont="1" applyAlignment="1">
      <alignment horizontal="center" vertical="center"/>
    </xf>
    <xf numFmtId="0" fontId="28" fillId="0" borderId="0" xfId="0" applyFont="1" applyBorder="1" applyAlignment="1">
      <alignment horizontal="center" vertical="center"/>
    </xf>
    <xf numFmtId="0" fontId="28" fillId="0" borderId="0" xfId="0" applyFont="1" applyBorder="1" applyAlignment="1">
      <alignment horizontal="center" vertical="center"/>
    </xf>
    <xf numFmtId="165" fontId="28" fillId="0" borderId="34" xfId="1" applyFont="1" applyBorder="1" applyAlignment="1">
      <alignment horizontal="center" vertical="center"/>
    </xf>
    <xf numFmtId="0" fontId="28" fillId="0" borderId="35" xfId="0" applyFont="1" applyBorder="1" applyAlignment="1">
      <alignment horizontal="center" vertical="center"/>
    </xf>
    <xf numFmtId="0" fontId="28" fillId="0" borderId="36" xfId="0" applyFont="1" applyBorder="1" applyAlignment="1">
      <alignment horizontal="center" vertical="center"/>
    </xf>
    <xf numFmtId="0" fontId="28" fillId="0" borderId="10" xfId="0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14" fontId="28" fillId="0" borderId="10" xfId="0" applyNumberFormat="1" applyFont="1" applyBorder="1" applyAlignment="1">
      <alignment horizontal="center" vertical="center"/>
    </xf>
    <xf numFmtId="165" fontId="28" fillId="0" borderId="10" xfId="1" applyFont="1" applyBorder="1" applyAlignment="1">
      <alignment horizontal="center" vertical="center"/>
    </xf>
    <xf numFmtId="0" fontId="28" fillId="0" borderId="0" xfId="0" applyFont="1" applyBorder="1" applyAlignment="1">
      <alignment horizontal="center" vertical="center"/>
    </xf>
    <xf numFmtId="0" fontId="28" fillId="0" borderId="0" xfId="0" applyFont="1" applyBorder="1" applyAlignment="1">
      <alignment horizontal="center" vertical="center"/>
    </xf>
    <xf numFmtId="0" fontId="34" fillId="0" borderId="10" xfId="0" applyFont="1" applyBorder="1" applyAlignment="1">
      <alignment horizontal="center" vertical="center"/>
    </xf>
    <xf numFmtId="0" fontId="28" fillId="0" borderId="0" xfId="0" applyFont="1" applyBorder="1" applyAlignment="1">
      <alignment horizontal="center" vertical="center"/>
    </xf>
    <xf numFmtId="0" fontId="28" fillId="0" borderId="0" xfId="0" applyFont="1" applyBorder="1" applyAlignment="1">
      <alignment horizontal="center" vertical="center"/>
    </xf>
    <xf numFmtId="0" fontId="28" fillId="0" borderId="0" xfId="0" applyFont="1" applyBorder="1" applyAlignment="1">
      <alignment horizontal="center" vertical="center"/>
    </xf>
    <xf numFmtId="0" fontId="28" fillId="0" borderId="0" xfId="0" applyFont="1" applyBorder="1" applyAlignment="1">
      <alignment horizontal="center" vertical="center"/>
    </xf>
    <xf numFmtId="0" fontId="28" fillId="0" borderId="0" xfId="0" applyFont="1" applyBorder="1" applyAlignment="1">
      <alignment horizontal="center" vertical="center"/>
    </xf>
    <xf numFmtId="0" fontId="34" fillId="0" borderId="0" xfId="0" applyFont="1" applyFill="1" applyBorder="1" applyAlignment="1">
      <alignment horizontal="center" vertical="center"/>
    </xf>
    <xf numFmtId="0" fontId="28" fillId="0" borderId="0" xfId="0" applyFont="1" applyBorder="1" applyAlignment="1">
      <alignment horizontal="center" vertical="center"/>
    </xf>
    <xf numFmtId="0" fontId="28" fillId="0" borderId="0" xfId="0" applyFont="1" applyBorder="1" applyAlignment="1">
      <alignment horizontal="center" vertical="center"/>
    </xf>
    <xf numFmtId="0" fontId="28" fillId="0" borderId="0" xfId="0" applyFont="1" applyBorder="1" applyAlignment="1">
      <alignment horizontal="center" vertical="center"/>
    </xf>
    <xf numFmtId="165" fontId="23" fillId="3" borderId="8" xfId="1" applyFont="1" applyFill="1" applyBorder="1" applyAlignment="1">
      <alignment horizontal="center" vertical="center"/>
    </xf>
    <xf numFmtId="0" fontId="28" fillId="0" borderId="0" xfId="0" applyFont="1" applyBorder="1" applyAlignment="1">
      <alignment horizontal="center" vertical="center"/>
    </xf>
    <xf numFmtId="0" fontId="28" fillId="0" borderId="0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21" fillId="0" borderId="7" xfId="0" applyFont="1" applyBorder="1" applyAlignment="1">
      <alignment horizontal="center" vertical="center"/>
    </xf>
    <xf numFmtId="0" fontId="21" fillId="0" borderId="8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28" fillId="0" borderId="3" xfId="0" applyFont="1" applyBorder="1" applyAlignment="1">
      <alignment horizontal="center" vertical="center"/>
    </xf>
    <xf numFmtId="0" fontId="28" fillId="0" borderId="1" xfId="0" applyFont="1" applyBorder="1" applyAlignment="1">
      <alignment horizontal="center" vertical="center"/>
    </xf>
    <xf numFmtId="0" fontId="28" fillId="0" borderId="2" xfId="0" applyFont="1" applyBorder="1" applyAlignment="1">
      <alignment horizontal="center" vertical="center"/>
    </xf>
    <xf numFmtId="14" fontId="31" fillId="0" borderId="0" xfId="0" applyNumberFormat="1" applyFont="1" applyAlignment="1">
      <alignment horizontal="center" vertical="top"/>
    </xf>
    <xf numFmtId="0" fontId="28" fillId="0" borderId="0" xfId="0" applyFont="1" applyBorder="1" applyAlignment="1">
      <alignment horizontal="center" vertical="center"/>
    </xf>
    <xf numFmtId="0" fontId="28" fillId="0" borderId="32" xfId="0" applyFont="1" applyBorder="1" applyAlignment="1">
      <alignment horizontal="center" vertical="center"/>
    </xf>
    <xf numFmtId="0" fontId="28" fillId="0" borderId="33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23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4"/>
  <sheetViews>
    <sheetView rightToLeft="1" zoomScale="55" zoomScaleNormal="55" workbookViewId="0">
      <pane ySplit="3" topLeftCell="A34" activePane="bottomLeft" state="frozen"/>
      <selection pane="bottomLeft" activeCell="B10" sqref="B10"/>
    </sheetView>
  </sheetViews>
  <sheetFormatPr defaultRowHeight="15" x14ac:dyDescent="0.25"/>
  <cols>
    <col min="1" max="1" width="22.5703125" bestFit="1" customWidth="1"/>
    <col min="2" max="2" width="110.28515625" bestFit="1" customWidth="1"/>
    <col min="3" max="3" width="22.5703125" customWidth="1"/>
    <col min="4" max="6" width="31.85546875" bestFit="1" customWidth="1"/>
    <col min="7" max="7" width="27.42578125" bestFit="1" customWidth="1"/>
    <col min="8" max="8" width="149.42578125" bestFit="1" customWidth="1"/>
  </cols>
  <sheetData>
    <row r="1" spans="1:8" s="35" customFormat="1" ht="35.25" customHeight="1" x14ac:dyDescent="0.25">
      <c r="A1" s="52" t="s">
        <v>5</v>
      </c>
      <c r="B1" s="53">
        <v>45025</v>
      </c>
      <c r="C1" s="54"/>
      <c r="D1" s="55"/>
      <c r="E1" s="55"/>
      <c r="F1" s="181" t="s">
        <v>57</v>
      </c>
      <c r="G1" s="181"/>
      <c r="H1" s="181"/>
    </row>
    <row r="2" spans="1:8" ht="42.75" customHeight="1" thickBot="1" x14ac:dyDescent="0.3">
      <c r="A2" s="182" t="s">
        <v>56</v>
      </c>
      <c r="B2" s="182"/>
      <c r="C2" s="182"/>
      <c r="D2" s="182"/>
      <c r="E2" s="182"/>
      <c r="F2" s="182"/>
      <c r="G2" s="182"/>
      <c r="H2" s="182"/>
    </row>
    <row r="3" spans="1:8" ht="63" customHeight="1" thickBot="1" x14ac:dyDescent="0.3">
      <c r="A3" s="58" t="s">
        <v>5</v>
      </c>
      <c r="B3" s="59" t="s">
        <v>0</v>
      </c>
      <c r="C3" s="60" t="s">
        <v>7</v>
      </c>
      <c r="D3" s="59" t="s">
        <v>1</v>
      </c>
      <c r="E3" s="59" t="s">
        <v>2</v>
      </c>
      <c r="F3" s="59" t="s">
        <v>3</v>
      </c>
      <c r="G3" s="61" t="s">
        <v>25</v>
      </c>
      <c r="H3" s="62" t="s">
        <v>6</v>
      </c>
    </row>
    <row r="4" spans="1:8" ht="32.25" customHeight="1" x14ac:dyDescent="0.25">
      <c r="A4" s="69"/>
      <c r="B4" s="70" t="s">
        <v>7</v>
      </c>
      <c r="C4" s="71">
        <v>0</v>
      </c>
      <c r="D4" s="72"/>
      <c r="E4" s="71"/>
      <c r="F4" s="71">
        <f>C4</f>
        <v>0</v>
      </c>
      <c r="G4" s="73"/>
      <c r="H4" s="74"/>
    </row>
    <row r="5" spans="1:8" s="36" customFormat="1" ht="27.75" customHeight="1" x14ac:dyDescent="0.35">
      <c r="A5" s="75">
        <v>45022</v>
      </c>
      <c r="B5" s="76" t="s">
        <v>54</v>
      </c>
      <c r="C5" s="77"/>
      <c r="D5" s="78"/>
      <c r="E5" s="78">
        <v>170000</v>
      </c>
      <c r="F5" s="78">
        <f>F4+E5-D5</f>
        <v>170000</v>
      </c>
      <c r="G5" s="79"/>
      <c r="H5" s="79"/>
    </row>
    <row r="6" spans="1:8" s="36" customFormat="1" ht="27.75" customHeight="1" x14ac:dyDescent="0.35">
      <c r="A6" s="75">
        <v>45024</v>
      </c>
      <c r="B6" s="76" t="s">
        <v>55</v>
      </c>
      <c r="C6" s="77"/>
      <c r="D6" s="78"/>
      <c r="E6" s="78">
        <v>50000</v>
      </c>
      <c r="F6" s="78">
        <f>F5+E6-D6</f>
        <v>220000</v>
      </c>
      <c r="G6" s="79"/>
      <c r="H6" s="80"/>
    </row>
    <row r="7" spans="1:8" s="36" customFormat="1" ht="27.75" customHeight="1" x14ac:dyDescent="0.35">
      <c r="A7" s="75">
        <v>45025</v>
      </c>
      <c r="B7" s="81" t="s">
        <v>200</v>
      </c>
      <c r="C7" s="77"/>
      <c r="D7" s="82">
        <v>30000</v>
      </c>
      <c r="E7" s="78"/>
      <c r="F7" s="78">
        <f>F6+E7-D7</f>
        <v>190000</v>
      </c>
      <c r="G7" s="79" t="s">
        <v>28</v>
      </c>
      <c r="H7" s="80" t="s">
        <v>107</v>
      </c>
    </row>
    <row r="8" spans="1:8" s="36" customFormat="1" ht="27.75" customHeight="1" x14ac:dyDescent="0.35">
      <c r="A8" s="75">
        <v>45025</v>
      </c>
      <c r="B8" s="81" t="s">
        <v>219</v>
      </c>
      <c r="C8" s="77"/>
      <c r="D8" s="82">
        <v>500</v>
      </c>
      <c r="E8" s="78"/>
      <c r="F8" s="78">
        <f t="shared" ref="F8:F26" si="0">F7+E8-D8</f>
        <v>189500</v>
      </c>
      <c r="G8" s="79"/>
      <c r="H8" s="81" t="s">
        <v>29</v>
      </c>
    </row>
    <row r="9" spans="1:8" s="36" customFormat="1" ht="27.75" customHeight="1" x14ac:dyDescent="0.35">
      <c r="A9" s="75">
        <v>45025</v>
      </c>
      <c r="B9" s="81" t="s">
        <v>219</v>
      </c>
      <c r="C9" s="77"/>
      <c r="D9" s="82">
        <v>900</v>
      </c>
      <c r="E9" s="78"/>
      <c r="F9" s="78">
        <f t="shared" si="0"/>
        <v>188600</v>
      </c>
      <c r="G9" s="79"/>
      <c r="H9" s="81" t="s">
        <v>29</v>
      </c>
    </row>
    <row r="10" spans="1:8" s="36" customFormat="1" ht="27.75" customHeight="1" x14ac:dyDescent="0.35">
      <c r="A10" s="75">
        <v>45025</v>
      </c>
      <c r="B10" s="81" t="s">
        <v>217</v>
      </c>
      <c r="C10" s="77"/>
      <c r="D10" s="82">
        <v>400</v>
      </c>
      <c r="E10" s="78"/>
      <c r="F10" s="78">
        <f t="shared" si="0"/>
        <v>188200</v>
      </c>
      <c r="G10" s="79">
        <v>2000</v>
      </c>
      <c r="H10" s="81" t="s">
        <v>30</v>
      </c>
    </row>
    <row r="11" spans="1:8" s="36" customFormat="1" ht="27.75" customHeight="1" x14ac:dyDescent="0.35">
      <c r="A11" s="75">
        <v>45025</v>
      </c>
      <c r="B11" s="81" t="s">
        <v>217</v>
      </c>
      <c r="C11" s="77"/>
      <c r="D11" s="82">
        <v>500</v>
      </c>
      <c r="E11" s="78"/>
      <c r="F11" s="78">
        <f t="shared" si="0"/>
        <v>187700</v>
      </c>
      <c r="G11" s="79"/>
      <c r="H11" s="81" t="s">
        <v>30</v>
      </c>
    </row>
    <row r="12" spans="1:8" s="36" customFormat="1" ht="27.75" customHeight="1" x14ac:dyDescent="0.35">
      <c r="A12" s="75">
        <v>45025</v>
      </c>
      <c r="B12" s="81" t="s">
        <v>217</v>
      </c>
      <c r="C12" s="77"/>
      <c r="D12" s="82">
        <v>300</v>
      </c>
      <c r="E12" s="78"/>
      <c r="F12" s="78">
        <f t="shared" si="0"/>
        <v>187400</v>
      </c>
      <c r="G12" s="79"/>
      <c r="H12" s="81" t="s">
        <v>31</v>
      </c>
    </row>
    <row r="13" spans="1:8" s="36" customFormat="1" ht="27.75" customHeight="1" x14ac:dyDescent="0.35">
      <c r="A13" s="75">
        <v>45025</v>
      </c>
      <c r="B13" s="81" t="s">
        <v>47</v>
      </c>
      <c r="C13" s="77"/>
      <c r="D13" s="82">
        <v>200</v>
      </c>
      <c r="E13" s="78"/>
      <c r="F13" s="78">
        <f t="shared" si="0"/>
        <v>187200</v>
      </c>
      <c r="G13" s="79"/>
      <c r="H13" s="80" t="s">
        <v>32</v>
      </c>
    </row>
    <row r="14" spans="1:8" s="36" customFormat="1" ht="27.75" customHeight="1" x14ac:dyDescent="0.35">
      <c r="A14" s="75">
        <v>45025</v>
      </c>
      <c r="B14" s="81" t="s">
        <v>47</v>
      </c>
      <c r="C14" s="77"/>
      <c r="D14" s="82">
        <v>650</v>
      </c>
      <c r="E14" s="78"/>
      <c r="F14" s="78">
        <f t="shared" si="0"/>
        <v>186550</v>
      </c>
      <c r="G14" s="79"/>
      <c r="H14" s="80" t="s">
        <v>33</v>
      </c>
    </row>
    <row r="15" spans="1:8" s="36" customFormat="1" ht="27.75" customHeight="1" x14ac:dyDescent="0.35">
      <c r="A15" s="75">
        <v>45025</v>
      </c>
      <c r="B15" s="81" t="s">
        <v>34</v>
      </c>
      <c r="C15" s="77"/>
      <c r="D15" s="82">
        <v>500</v>
      </c>
      <c r="E15" s="78"/>
      <c r="F15" s="78">
        <f t="shared" si="0"/>
        <v>186050</v>
      </c>
      <c r="G15" s="83"/>
      <c r="H15" s="80" t="s">
        <v>35</v>
      </c>
    </row>
    <row r="16" spans="1:8" s="36" customFormat="1" ht="27.75" customHeight="1" x14ac:dyDescent="0.35">
      <c r="A16" s="75">
        <v>45025</v>
      </c>
      <c r="B16" s="81" t="s">
        <v>217</v>
      </c>
      <c r="C16" s="77"/>
      <c r="D16" s="82">
        <v>100</v>
      </c>
      <c r="E16" s="78"/>
      <c r="F16" s="78">
        <f t="shared" si="0"/>
        <v>185950</v>
      </c>
      <c r="G16" s="83"/>
      <c r="H16" s="80" t="s">
        <v>37</v>
      </c>
    </row>
    <row r="17" spans="1:8" s="36" customFormat="1" ht="27.75" customHeight="1" x14ac:dyDescent="0.35">
      <c r="A17" s="75">
        <v>45025</v>
      </c>
      <c r="B17" s="81" t="s">
        <v>40</v>
      </c>
      <c r="C17" s="77"/>
      <c r="D17" s="82">
        <v>720</v>
      </c>
      <c r="E17" s="78"/>
      <c r="F17" s="78">
        <f t="shared" si="0"/>
        <v>185230</v>
      </c>
      <c r="G17" s="83"/>
      <c r="H17" s="80" t="s">
        <v>61</v>
      </c>
    </row>
    <row r="18" spans="1:8" s="36" customFormat="1" ht="27.75" customHeight="1" x14ac:dyDescent="0.35">
      <c r="A18" s="75">
        <v>45025</v>
      </c>
      <c r="B18" s="81" t="s">
        <v>41</v>
      </c>
      <c r="C18" s="77"/>
      <c r="D18" s="82">
        <v>80000</v>
      </c>
      <c r="E18" s="78"/>
      <c r="F18" s="78">
        <f t="shared" si="0"/>
        <v>105230</v>
      </c>
      <c r="G18" s="83"/>
      <c r="H18" s="80" t="s">
        <v>42</v>
      </c>
    </row>
    <row r="19" spans="1:8" s="36" customFormat="1" ht="27.75" customHeight="1" x14ac:dyDescent="0.35">
      <c r="A19" s="75">
        <v>45025</v>
      </c>
      <c r="B19" s="81" t="s">
        <v>41</v>
      </c>
      <c r="C19" s="77"/>
      <c r="D19" s="82">
        <v>20000</v>
      </c>
      <c r="E19" s="78"/>
      <c r="F19" s="78">
        <f t="shared" si="0"/>
        <v>85230</v>
      </c>
      <c r="G19" s="83"/>
      <c r="H19" s="80" t="s">
        <v>42</v>
      </c>
    </row>
    <row r="20" spans="1:8" s="36" customFormat="1" ht="27.75" customHeight="1" x14ac:dyDescent="0.35">
      <c r="A20" s="75">
        <v>45025</v>
      </c>
      <c r="B20" s="81" t="s">
        <v>43</v>
      </c>
      <c r="C20" s="77"/>
      <c r="D20" s="82">
        <v>2500</v>
      </c>
      <c r="E20" s="78"/>
      <c r="F20" s="78">
        <f t="shared" si="0"/>
        <v>82730</v>
      </c>
      <c r="G20" s="83"/>
      <c r="H20" s="80" t="s">
        <v>44</v>
      </c>
    </row>
    <row r="21" spans="1:8" s="36" customFormat="1" ht="27.75" customHeight="1" x14ac:dyDescent="0.35">
      <c r="A21" s="75">
        <v>45025</v>
      </c>
      <c r="B21" s="81" t="s">
        <v>45</v>
      </c>
      <c r="C21" s="77"/>
      <c r="D21" s="82">
        <v>1500</v>
      </c>
      <c r="E21" s="78"/>
      <c r="F21" s="78">
        <f t="shared" si="0"/>
        <v>81230</v>
      </c>
      <c r="G21" s="83"/>
      <c r="H21" s="80" t="s">
        <v>46</v>
      </c>
    </row>
    <row r="22" spans="1:8" s="36" customFormat="1" ht="27.75" customHeight="1" x14ac:dyDescent="0.35">
      <c r="A22" s="75">
        <v>45025</v>
      </c>
      <c r="B22" s="81" t="s">
        <v>45</v>
      </c>
      <c r="C22" s="77"/>
      <c r="D22" s="82">
        <v>5000</v>
      </c>
      <c r="E22" s="84"/>
      <c r="F22" s="78">
        <f t="shared" si="0"/>
        <v>76230</v>
      </c>
      <c r="G22" s="83"/>
      <c r="H22" s="80" t="s">
        <v>46</v>
      </c>
    </row>
    <row r="23" spans="1:8" s="36" customFormat="1" ht="27.75" customHeight="1" x14ac:dyDescent="0.35">
      <c r="A23" s="75">
        <v>45025</v>
      </c>
      <c r="B23" s="81" t="s">
        <v>49</v>
      </c>
      <c r="C23" s="77"/>
      <c r="D23" s="82">
        <v>316</v>
      </c>
      <c r="E23" s="84"/>
      <c r="F23" s="78">
        <f t="shared" si="0"/>
        <v>75914</v>
      </c>
      <c r="G23" s="83"/>
      <c r="H23" s="80" t="s">
        <v>60</v>
      </c>
    </row>
    <row r="24" spans="1:8" s="36" customFormat="1" ht="27.75" customHeight="1" x14ac:dyDescent="0.35">
      <c r="A24" s="75">
        <v>45025</v>
      </c>
      <c r="B24" s="81" t="s">
        <v>52</v>
      </c>
      <c r="C24" s="77"/>
      <c r="D24" s="82">
        <v>400</v>
      </c>
      <c r="E24" s="84"/>
      <c r="F24" s="78">
        <f t="shared" si="0"/>
        <v>75514</v>
      </c>
      <c r="G24" s="83"/>
      <c r="H24" s="80" t="s">
        <v>53</v>
      </c>
    </row>
    <row r="25" spans="1:8" s="36" customFormat="1" ht="27.75" customHeight="1" x14ac:dyDescent="0.35">
      <c r="A25" s="75">
        <v>45025</v>
      </c>
      <c r="B25" s="81" t="s">
        <v>49</v>
      </c>
      <c r="C25" s="77"/>
      <c r="D25" s="82">
        <v>5230</v>
      </c>
      <c r="E25" s="84"/>
      <c r="F25" s="78">
        <f t="shared" si="0"/>
        <v>70284</v>
      </c>
      <c r="G25" s="83"/>
      <c r="H25" s="80" t="s">
        <v>59</v>
      </c>
    </row>
    <row r="26" spans="1:8" ht="33" customHeight="1" x14ac:dyDescent="0.25">
      <c r="A26" s="75">
        <v>45025</v>
      </c>
      <c r="B26" s="81" t="s">
        <v>50</v>
      </c>
      <c r="C26" s="77"/>
      <c r="D26" s="82">
        <v>100</v>
      </c>
      <c r="E26" s="84"/>
      <c r="F26" s="78">
        <f t="shared" si="0"/>
        <v>70184</v>
      </c>
      <c r="G26" s="83"/>
      <c r="H26" s="85" t="s">
        <v>51</v>
      </c>
    </row>
    <row r="27" spans="1:8" ht="28.5" x14ac:dyDescent="0.25">
      <c r="A27" s="75">
        <v>45026</v>
      </c>
      <c r="B27" s="81" t="s">
        <v>64</v>
      </c>
      <c r="C27" s="77"/>
      <c r="D27" s="78">
        <v>2200</v>
      </c>
      <c r="E27" s="78"/>
      <c r="F27" s="78">
        <f>F26+E27-D27</f>
        <v>67984</v>
      </c>
      <c r="G27" s="79"/>
      <c r="H27" s="80" t="s">
        <v>65</v>
      </c>
    </row>
    <row r="28" spans="1:8" ht="28.5" x14ac:dyDescent="0.25">
      <c r="A28" s="75">
        <v>45026</v>
      </c>
      <c r="B28" s="81" t="s">
        <v>179</v>
      </c>
      <c r="C28" s="77"/>
      <c r="D28" s="78">
        <v>230</v>
      </c>
      <c r="E28" s="78"/>
      <c r="F28" s="78">
        <f t="shared" ref="F28:F42" si="1">F27+E28-D28</f>
        <v>67754</v>
      </c>
      <c r="G28" s="79"/>
      <c r="H28" s="80" t="s">
        <v>67</v>
      </c>
    </row>
    <row r="29" spans="1:8" ht="28.5" x14ac:dyDescent="0.25">
      <c r="A29" s="75">
        <v>45026</v>
      </c>
      <c r="B29" s="81" t="s">
        <v>179</v>
      </c>
      <c r="C29" s="77"/>
      <c r="D29" s="82">
        <v>1100</v>
      </c>
      <c r="E29" s="78"/>
      <c r="F29" s="78">
        <f t="shared" si="1"/>
        <v>66654</v>
      </c>
      <c r="G29" s="79" t="s">
        <v>28</v>
      </c>
      <c r="H29" s="80" t="s">
        <v>68</v>
      </c>
    </row>
    <row r="30" spans="1:8" ht="28.5" x14ac:dyDescent="0.25">
      <c r="A30" s="75">
        <v>45026</v>
      </c>
      <c r="B30" s="81" t="s">
        <v>179</v>
      </c>
      <c r="C30" s="77"/>
      <c r="D30" s="82">
        <v>20</v>
      </c>
      <c r="E30" s="78"/>
      <c r="F30" s="78">
        <f t="shared" si="1"/>
        <v>66634</v>
      </c>
      <c r="G30" s="79"/>
      <c r="H30" s="81" t="s">
        <v>69</v>
      </c>
    </row>
    <row r="31" spans="1:8" ht="28.5" x14ac:dyDescent="0.25">
      <c r="A31" s="75">
        <v>45026</v>
      </c>
      <c r="B31" s="81" t="s">
        <v>70</v>
      </c>
      <c r="C31" s="77"/>
      <c r="D31" s="82">
        <v>1650</v>
      </c>
      <c r="E31" s="78"/>
      <c r="F31" s="78">
        <f t="shared" si="1"/>
        <v>64984</v>
      </c>
      <c r="G31" s="79"/>
      <c r="H31" s="81" t="s">
        <v>71</v>
      </c>
    </row>
    <row r="32" spans="1:8" ht="28.5" x14ac:dyDescent="0.25">
      <c r="A32" s="75">
        <v>45026</v>
      </c>
      <c r="B32" s="81" t="s">
        <v>72</v>
      </c>
      <c r="C32" s="77"/>
      <c r="D32" s="82">
        <v>200</v>
      </c>
      <c r="E32" s="78"/>
      <c r="F32" s="78">
        <f t="shared" si="1"/>
        <v>64784</v>
      </c>
      <c r="G32" s="79"/>
      <c r="H32" s="81" t="s">
        <v>73</v>
      </c>
    </row>
    <row r="33" spans="1:8" ht="28.5" x14ac:dyDescent="0.25">
      <c r="A33" s="75">
        <v>45026</v>
      </c>
      <c r="B33" s="81" t="s">
        <v>74</v>
      </c>
      <c r="C33" s="77"/>
      <c r="D33" s="82">
        <v>300</v>
      </c>
      <c r="E33" s="78"/>
      <c r="F33" s="78">
        <f t="shared" si="1"/>
        <v>64484</v>
      </c>
      <c r="G33" s="79"/>
      <c r="H33" s="81" t="s">
        <v>75</v>
      </c>
    </row>
    <row r="34" spans="1:8" ht="28.5" x14ac:dyDescent="0.25">
      <c r="A34" s="75">
        <v>45026</v>
      </c>
      <c r="B34" s="81" t="s">
        <v>72</v>
      </c>
      <c r="C34" s="77"/>
      <c r="D34" s="82">
        <v>2500</v>
      </c>
      <c r="E34" s="78"/>
      <c r="F34" s="78">
        <f t="shared" si="1"/>
        <v>61984</v>
      </c>
      <c r="G34" s="79"/>
      <c r="H34" s="81" t="s">
        <v>76</v>
      </c>
    </row>
    <row r="35" spans="1:8" ht="28.5" x14ac:dyDescent="0.25">
      <c r="A35" s="75">
        <v>45026</v>
      </c>
      <c r="B35" s="81" t="s">
        <v>26</v>
      </c>
      <c r="C35" s="77"/>
      <c r="D35" s="82">
        <v>11875</v>
      </c>
      <c r="E35" s="78"/>
      <c r="F35" s="78">
        <f t="shared" si="1"/>
        <v>50109</v>
      </c>
      <c r="G35" s="79"/>
      <c r="H35" s="80" t="s">
        <v>81</v>
      </c>
    </row>
    <row r="36" spans="1:8" ht="28.5" x14ac:dyDescent="0.25">
      <c r="A36" s="75">
        <v>45026</v>
      </c>
      <c r="B36" s="81" t="s">
        <v>70</v>
      </c>
      <c r="C36" s="77"/>
      <c r="D36" s="82">
        <v>430</v>
      </c>
      <c r="E36" s="78"/>
      <c r="F36" s="78">
        <f t="shared" si="1"/>
        <v>49679</v>
      </c>
      <c r="G36" s="79"/>
      <c r="H36" s="80" t="s">
        <v>82</v>
      </c>
    </row>
    <row r="37" spans="1:8" ht="28.5" x14ac:dyDescent="0.25">
      <c r="A37" s="75">
        <v>45026</v>
      </c>
      <c r="B37" s="81" t="s">
        <v>72</v>
      </c>
      <c r="C37" s="77"/>
      <c r="D37" s="82">
        <v>30000</v>
      </c>
      <c r="E37" s="78"/>
      <c r="F37" s="78">
        <f t="shared" si="1"/>
        <v>19679</v>
      </c>
      <c r="G37" s="83"/>
      <c r="H37" s="80" t="s">
        <v>77</v>
      </c>
    </row>
    <row r="38" spans="1:8" ht="28.5" x14ac:dyDescent="0.25">
      <c r="A38" s="75">
        <v>45026</v>
      </c>
      <c r="B38" s="81" t="s">
        <v>78</v>
      </c>
      <c r="C38" s="77"/>
      <c r="D38" s="82">
        <v>250</v>
      </c>
      <c r="E38" s="78"/>
      <c r="F38" s="78">
        <f t="shared" si="1"/>
        <v>19429</v>
      </c>
      <c r="G38" s="83"/>
      <c r="H38" s="80" t="s">
        <v>79</v>
      </c>
    </row>
    <row r="39" spans="1:8" ht="28.5" x14ac:dyDescent="0.25">
      <c r="A39" s="75">
        <v>45026</v>
      </c>
      <c r="B39" s="81" t="s">
        <v>92</v>
      </c>
      <c r="C39" s="77"/>
      <c r="D39" s="82">
        <v>400</v>
      </c>
      <c r="E39" s="78"/>
      <c r="F39" s="78">
        <f t="shared" si="1"/>
        <v>19029</v>
      </c>
      <c r="G39" s="83"/>
      <c r="H39" s="80" t="s">
        <v>80</v>
      </c>
    </row>
    <row r="40" spans="1:8" ht="33" customHeight="1" x14ac:dyDescent="0.25">
      <c r="A40" s="75">
        <v>45026</v>
      </c>
      <c r="B40" s="86" t="s">
        <v>26</v>
      </c>
      <c r="C40" s="87"/>
      <c r="D40" s="88">
        <v>25650</v>
      </c>
      <c r="E40" s="89"/>
      <c r="F40" s="78">
        <f t="shared" si="1"/>
        <v>-6621</v>
      </c>
      <c r="G40" s="90"/>
      <c r="H40" s="91" t="s">
        <v>83</v>
      </c>
    </row>
    <row r="41" spans="1:8" ht="33" customHeight="1" x14ac:dyDescent="0.25">
      <c r="A41" s="75">
        <v>45026</v>
      </c>
      <c r="B41" s="86" t="s">
        <v>84</v>
      </c>
      <c r="C41" s="87"/>
      <c r="D41" s="88">
        <v>13000</v>
      </c>
      <c r="E41" s="89"/>
      <c r="F41" s="78">
        <f t="shared" si="1"/>
        <v>-19621</v>
      </c>
      <c r="G41" s="90"/>
      <c r="H41" s="91" t="s">
        <v>85</v>
      </c>
    </row>
    <row r="42" spans="1:8" ht="33" customHeight="1" thickBot="1" x14ac:dyDescent="0.3">
      <c r="A42" s="75">
        <v>45026</v>
      </c>
      <c r="B42" s="86" t="s">
        <v>38</v>
      </c>
      <c r="C42" s="87"/>
      <c r="D42" s="88">
        <v>13100</v>
      </c>
      <c r="E42" s="89"/>
      <c r="F42" s="78">
        <f t="shared" si="1"/>
        <v>-32721</v>
      </c>
      <c r="G42" s="90"/>
      <c r="H42" s="91" t="s">
        <v>86</v>
      </c>
    </row>
    <row r="43" spans="1:8" ht="69" customHeight="1" thickBot="1" x14ac:dyDescent="0.3">
      <c r="A43" s="183" t="s">
        <v>4</v>
      </c>
      <c r="B43" s="184"/>
      <c r="C43" s="92">
        <f>SUM(C4:C26)</f>
        <v>0</v>
      </c>
      <c r="D43" s="93">
        <f>SUM(D4:D42)</f>
        <v>252721</v>
      </c>
      <c r="E43" s="93">
        <f>SUM(E4:E26)</f>
        <v>220000</v>
      </c>
      <c r="F43" s="93">
        <f>+C43+E43-D43</f>
        <v>-32721</v>
      </c>
      <c r="G43" s="94"/>
      <c r="H43" s="95"/>
    </row>
    <row r="44" spans="1:8" ht="23.25" x14ac:dyDescent="0.35">
      <c r="A44" s="43"/>
      <c r="B44" s="43"/>
      <c r="C44" s="43"/>
      <c r="D44" s="43"/>
      <c r="E44" s="43"/>
      <c r="F44" s="43"/>
      <c r="G44" s="43"/>
      <c r="H44" s="43"/>
    </row>
    <row r="45" spans="1:8" ht="23.25" x14ac:dyDescent="0.35">
      <c r="A45" s="43"/>
      <c r="B45" s="46" t="s">
        <v>58</v>
      </c>
      <c r="C45" s="38"/>
      <c r="D45" s="38"/>
      <c r="E45" s="38"/>
      <c r="F45" s="38"/>
      <c r="G45" s="38"/>
      <c r="H45" s="47" t="s">
        <v>8</v>
      </c>
    </row>
    <row r="46" spans="1:8" ht="23.25" x14ac:dyDescent="0.35">
      <c r="A46" s="43"/>
      <c r="B46" s="43"/>
      <c r="C46" s="43"/>
      <c r="D46" s="44"/>
      <c r="E46" s="43"/>
      <c r="F46" s="43"/>
      <c r="G46" s="43"/>
      <c r="H46" s="43"/>
    </row>
    <row r="47" spans="1:8" ht="23.25" x14ac:dyDescent="0.35">
      <c r="A47" s="43"/>
      <c r="B47" s="45" t="s">
        <v>9</v>
      </c>
      <c r="C47" s="45"/>
      <c r="D47" s="43"/>
      <c r="E47" s="43"/>
      <c r="F47" s="43"/>
      <c r="G47" s="43"/>
      <c r="H47" s="45" t="s">
        <v>10</v>
      </c>
    </row>
    <row r="52" spans="2:8" ht="23.25" x14ac:dyDescent="0.25">
      <c r="B52" s="48" t="s">
        <v>38</v>
      </c>
      <c r="C52" s="37"/>
      <c r="D52" s="40">
        <v>9000</v>
      </c>
      <c r="E52" s="39"/>
      <c r="F52" s="39">
        <f>F51+E52-D52</f>
        <v>-9000</v>
      </c>
      <c r="G52" s="41"/>
      <c r="H52" s="49" t="s">
        <v>39</v>
      </c>
    </row>
    <row r="53" spans="2:8" ht="26.25" x14ac:dyDescent="0.4">
      <c r="B53" s="48" t="s">
        <v>40</v>
      </c>
      <c r="C53" s="37" t="s">
        <v>62</v>
      </c>
      <c r="D53" s="40">
        <v>4100</v>
      </c>
      <c r="H53" s="50" t="s">
        <v>63</v>
      </c>
    </row>
    <row r="54" spans="2:8" ht="23.25" x14ac:dyDescent="0.25">
      <c r="B54" s="48" t="s">
        <v>48</v>
      </c>
      <c r="C54" s="37"/>
      <c r="D54" s="40"/>
      <c r="E54" s="42"/>
      <c r="F54" s="39">
        <f>F22+E54-D54</f>
        <v>76230</v>
      </c>
      <c r="G54" s="41"/>
      <c r="H54" s="49" t="s">
        <v>87</v>
      </c>
    </row>
  </sheetData>
  <autoFilter ref="A3:H43"/>
  <mergeCells count="3">
    <mergeCell ref="F1:H1"/>
    <mergeCell ref="A2:H2"/>
    <mergeCell ref="A43:B43"/>
  </mergeCells>
  <printOptions horizontalCentered="1" verticalCentered="1"/>
  <pageMargins left="0.70866141732283505" right="0.70866141732283505" top="0.74803149606299202" bottom="0.74803149606299202" header="0.31496062992126" footer="0.31496062992126"/>
  <pageSetup scale="28" orientation="landscape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5"/>
  <sheetViews>
    <sheetView rightToLeft="1" zoomScale="50" zoomScaleNormal="50" workbookViewId="0">
      <selection activeCell="A7" sqref="A7"/>
    </sheetView>
  </sheetViews>
  <sheetFormatPr defaultRowHeight="15" x14ac:dyDescent="0.25"/>
  <cols>
    <col min="1" max="1" width="33.7109375" customWidth="1"/>
    <col min="2" max="2" width="65.140625" bestFit="1" customWidth="1"/>
    <col min="3" max="3" width="34.5703125" bestFit="1" customWidth="1"/>
    <col min="4" max="4" width="35.5703125" bestFit="1" customWidth="1"/>
    <col min="5" max="5" width="29.5703125" customWidth="1"/>
    <col min="6" max="6" width="37.140625" bestFit="1" customWidth="1"/>
    <col min="7" max="7" width="25.85546875" bestFit="1" customWidth="1"/>
    <col min="8" max="8" width="188.42578125" bestFit="1" customWidth="1"/>
  </cols>
  <sheetData>
    <row r="1" spans="1:8" ht="28.5" x14ac:dyDescent="0.25">
      <c r="A1" s="111" t="s">
        <v>5</v>
      </c>
      <c r="B1" s="112">
        <v>45050</v>
      </c>
      <c r="C1" s="113"/>
      <c r="D1" s="55"/>
      <c r="E1" s="55"/>
      <c r="F1" s="111" t="s">
        <v>259</v>
      </c>
      <c r="G1" s="111"/>
      <c r="H1" s="111"/>
    </row>
    <row r="2" spans="1:8" ht="32.25" thickBot="1" x14ac:dyDescent="0.3">
      <c r="A2" s="186" t="s">
        <v>56</v>
      </c>
      <c r="B2" s="186"/>
      <c r="C2" s="186"/>
      <c r="D2" s="186"/>
      <c r="E2" s="186"/>
      <c r="F2" s="186"/>
      <c r="G2" s="133"/>
      <c r="H2" s="133"/>
    </row>
    <row r="3" spans="1:8" ht="32.25" thickBot="1" x14ac:dyDescent="0.3">
      <c r="A3" s="115" t="s">
        <v>5</v>
      </c>
      <c r="B3" s="116" t="s">
        <v>0</v>
      </c>
      <c r="C3" s="98" t="s">
        <v>7</v>
      </c>
      <c r="D3" s="116" t="s">
        <v>1</v>
      </c>
      <c r="E3" s="116" t="s">
        <v>2</v>
      </c>
      <c r="F3" s="116" t="s">
        <v>3</v>
      </c>
      <c r="G3" s="117" t="s">
        <v>119</v>
      </c>
      <c r="H3" s="118" t="s">
        <v>6</v>
      </c>
    </row>
    <row r="4" spans="1:8" ht="32.25" thickBot="1" x14ac:dyDescent="0.3">
      <c r="A4" s="115"/>
      <c r="B4" s="116" t="s">
        <v>7</v>
      </c>
      <c r="C4" s="119">
        <v>-324076</v>
      </c>
      <c r="D4" s="119"/>
      <c r="E4" s="119"/>
      <c r="F4" s="119">
        <f>C4</f>
        <v>-324076</v>
      </c>
      <c r="G4" s="117"/>
      <c r="H4" s="118"/>
    </row>
    <row r="5" spans="1:8" ht="32.25" thickBot="1" x14ac:dyDescent="0.3">
      <c r="A5" s="115"/>
      <c r="B5" s="116"/>
      <c r="C5" s="125"/>
      <c r="D5" s="119"/>
      <c r="E5" s="119"/>
      <c r="F5" s="119">
        <f>F4+E5-D5</f>
        <v>-324076</v>
      </c>
      <c r="G5" s="117"/>
      <c r="H5" s="118"/>
    </row>
    <row r="6" spans="1:8" ht="32.25" thickBot="1" x14ac:dyDescent="0.3">
      <c r="A6" s="120">
        <v>45050</v>
      </c>
      <c r="B6" s="127" t="s">
        <v>91</v>
      </c>
      <c r="C6" s="125"/>
      <c r="D6" s="119">
        <v>2200</v>
      </c>
      <c r="E6" s="119"/>
      <c r="F6" s="119">
        <f t="shared" ref="F6:F20" si="0">F5+E6-D6</f>
        <v>-326276</v>
      </c>
      <c r="G6" s="117" t="s">
        <v>91</v>
      </c>
      <c r="H6" s="122" t="s">
        <v>268</v>
      </c>
    </row>
    <row r="7" spans="1:8" ht="32.25" thickBot="1" x14ac:dyDescent="0.55000000000000004">
      <c r="A7" s="120" t="s">
        <v>260</v>
      </c>
      <c r="B7" s="127" t="s">
        <v>66</v>
      </c>
      <c r="C7" s="101"/>
      <c r="D7" s="119">
        <v>6050</v>
      </c>
      <c r="E7" s="119"/>
      <c r="F7" s="119">
        <f t="shared" si="0"/>
        <v>-332326</v>
      </c>
      <c r="G7" s="117" t="s">
        <v>66</v>
      </c>
      <c r="H7" s="124" t="s">
        <v>269</v>
      </c>
    </row>
    <row r="8" spans="1:8" ht="32.25" thickBot="1" x14ac:dyDescent="0.55000000000000004">
      <c r="A8" s="120" t="s">
        <v>260</v>
      </c>
      <c r="B8" s="127" t="s">
        <v>38</v>
      </c>
      <c r="C8" s="101"/>
      <c r="D8" s="119">
        <v>5400</v>
      </c>
      <c r="E8" s="119"/>
      <c r="F8" s="119">
        <f t="shared" si="0"/>
        <v>-337726</v>
      </c>
      <c r="G8" s="117" t="s">
        <v>38</v>
      </c>
      <c r="H8" s="124" t="s">
        <v>261</v>
      </c>
    </row>
    <row r="9" spans="1:8" ht="32.25" thickBot="1" x14ac:dyDescent="0.55000000000000004">
      <c r="A9" s="120" t="s">
        <v>260</v>
      </c>
      <c r="B9" s="127" t="s">
        <v>40</v>
      </c>
      <c r="C9" s="101"/>
      <c r="D9" s="119">
        <v>2460</v>
      </c>
      <c r="E9" s="119"/>
      <c r="F9" s="119">
        <f t="shared" si="0"/>
        <v>-340186</v>
      </c>
      <c r="G9" s="117" t="s">
        <v>40</v>
      </c>
      <c r="H9" s="124" t="s">
        <v>262</v>
      </c>
    </row>
    <row r="10" spans="1:8" ht="32.25" thickBot="1" x14ac:dyDescent="0.55000000000000004">
      <c r="A10" s="120" t="s">
        <v>260</v>
      </c>
      <c r="B10" s="127" t="s">
        <v>231</v>
      </c>
      <c r="C10" s="101"/>
      <c r="D10" s="119">
        <v>10000</v>
      </c>
      <c r="E10" s="119"/>
      <c r="F10" s="119">
        <f t="shared" si="0"/>
        <v>-350186</v>
      </c>
      <c r="G10" s="117" t="s">
        <v>231</v>
      </c>
      <c r="H10" s="129" t="s">
        <v>266</v>
      </c>
    </row>
    <row r="11" spans="1:8" ht="32.25" thickBot="1" x14ac:dyDescent="0.55000000000000004">
      <c r="A11" s="120" t="s">
        <v>260</v>
      </c>
      <c r="B11" s="127" t="s">
        <v>200</v>
      </c>
      <c r="C11" s="101"/>
      <c r="D11" s="119">
        <v>10000</v>
      </c>
      <c r="E11" s="119"/>
      <c r="F11" s="119">
        <f t="shared" si="0"/>
        <v>-360186</v>
      </c>
      <c r="G11" s="117" t="s">
        <v>200</v>
      </c>
      <c r="H11" s="124" t="s">
        <v>267</v>
      </c>
    </row>
    <row r="12" spans="1:8" ht="32.25" thickBot="1" x14ac:dyDescent="0.55000000000000004">
      <c r="A12" s="120" t="s">
        <v>260</v>
      </c>
      <c r="B12" s="127" t="s">
        <v>52</v>
      </c>
      <c r="C12" s="101"/>
      <c r="D12" s="119">
        <v>100</v>
      </c>
      <c r="E12" s="119"/>
      <c r="F12" s="119">
        <f t="shared" si="0"/>
        <v>-360286</v>
      </c>
      <c r="G12" s="117" t="s">
        <v>52</v>
      </c>
      <c r="H12" s="124" t="s">
        <v>263</v>
      </c>
    </row>
    <row r="13" spans="1:8" ht="32.25" thickBot="1" x14ac:dyDescent="0.55000000000000004">
      <c r="A13" s="120" t="s">
        <v>260</v>
      </c>
      <c r="B13" s="127" t="s">
        <v>26</v>
      </c>
      <c r="C13" s="101"/>
      <c r="D13" s="119">
        <v>18600</v>
      </c>
      <c r="E13" s="119"/>
      <c r="F13" s="119">
        <f t="shared" si="0"/>
        <v>-378886</v>
      </c>
      <c r="G13" s="117" t="s">
        <v>26</v>
      </c>
      <c r="H13" s="124" t="s">
        <v>275</v>
      </c>
    </row>
    <row r="14" spans="1:8" ht="32.25" thickBot="1" x14ac:dyDescent="0.3">
      <c r="A14" s="120" t="s">
        <v>260</v>
      </c>
      <c r="B14" s="127" t="s">
        <v>26</v>
      </c>
      <c r="C14" s="101"/>
      <c r="D14" s="119">
        <v>5580</v>
      </c>
      <c r="E14" s="119"/>
      <c r="F14" s="119">
        <f t="shared" si="0"/>
        <v>-384466</v>
      </c>
      <c r="G14" s="117" t="s">
        <v>26</v>
      </c>
      <c r="H14" s="122" t="s">
        <v>276</v>
      </c>
    </row>
    <row r="15" spans="1:8" ht="32.25" thickBot="1" x14ac:dyDescent="0.55000000000000004">
      <c r="A15" s="120" t="s">
        <v>260</v>
      </c>
      <c r="B15" s="127" t="s">
        <v>52</v>
      </c>
      <c r="C15" s="101"/>
      <c r="D15" s="119">
        <v>100</v>
      </c>
      <c r="E15" s="119"/>
      <c r="F15" s="119">
        <f t="shared" si="0"/>
        <v>-384566</v>
      </c>
      <c r="G15" s="117" t="s">
        <v>52</v>
      </c>
      <c r="H15" s="124" t="s">
        <v>264</v>
      </c>
    </row>
    <row r="16" spans="1:8" ht="32.25" thickBot="1" x14ac:dyDescent="0.55000000000000004">
      <c r="A16" s="120" t="s">
        <v>260</v>
      </c>
      <c r="B16" s="127" t="s">
        <v>104</v>
      </c>
      <c r="C16" s="101"/>
      <c r="D16" s="119">
        <v>150</v>
      </c>
      <c r="E16" s="119"/>
      <c r="F16" s="119">
        <f t="shared" si="0"/>
        <v>-384716</v>
      </c>
      <c r="G16" s="117" t="s">
        <v>104</v>
      </c>
      <c r="H16" s="124" t="s">
        <v>265</v>
      </c>
    </row>
    <row r="17" spans="1:8" ht="32.25" thickBot="1" x14ac:dyDescent="0.55000000000000004">
      <c r="A17" s="120" t="s">
        <v>260</v>
      </c>
      <c r="B17" s="127" t="s">
        <v>200</v>
      </c>
      <c r="C17" s="101"/>
      <c r="D17" s="119">
        <v>40000</v>
      </c>
      <c r="E17" s="119"/>
      <c r="F17" s="119">
        <f t="shared" si="0"/>
        <v>-424716</v>
      </c>
      <c r="G17" s="117" t="s">
        <v>200</v>
      </c>
      <c r="H17" s="124" t="s">
        <v>270</v>
      </c>
    </row>
    <row r="18" spans="1:8" ht="32.25" thickBot="1" x14ac:dyDescent="0.55000000000000004">
      <c r="A18" s="120" t="s">
        <v>260</v>
      </c>
      <c r="B18" s="127" t="s">
        <v>217</v>
      </c>
      <c r="C18" s="101"/>
      <c r="D18" s="132">
        <v>700</v>
      </c>
      <c r="E18" s="119"/>
      <c r="F18" s="119">
        <f t="shared" si="0"/>
        <v>-425416</v>
      </c>
      <c r="G18" s="117" t="s">
        <v>217</v>
      </c>
      <c r="H18" s="129" t="s">
        <v>271</v>
      </c>
    </row>
    <row r="19" spans="1:8" ht="32.25" thickBot="1" x14ac:dyDescent="0.55000000000000004">
      <c r="A19" s="120" t="s">
        <v>260</v>
      </c>
      <c r="B19" s="127" t="s">
        <v>231</v>
      </c>
      <c r="C19" s="101"/>
      <c r="D19" s="119">
        <v>10000</v>
      </c>
      <c r="E19" s="119"/>
      <c r="F19" s="119">
        <f t="shared" si="0"/>
        <v>-435416</v>
      </c>
      <c r="G19" s="117" t="s">
        <v>231</v>
      </c>
      <c r="H19" s="124" t="s">
        <v>272</v>
      </c>
    </row>
    <row r="20" spans="1:8" ht="32.25" thickBot="1" x14ac:dyDescent="0.55000000000000004">
      <c r="A20" s="120" t="s">
        <v>260</v>
      </c>
      <c r="B20" s="121" t="s">
        <v>277</v>
      </c>
      <c r="C20" s="101"/>
      <c r="D20" s="119">
        <v>160</v>
      </c>
      <c r="E20" s="119"/>
      <c r="F20" s="119">
        <f t="shared" si="0"/>
        <v>-435576</v>
      </c>
      <c r="G20" s="117" t="s">
        <v>273</v>
      </c>
      <c r="H20" s="124" t="s">
        <v>274</v>
      </c>
    </row>
    <row r="21" spans="1:8" ht="32.25" thickBot="1" x14ac:dyDescent="0.3">
      <c r="A21" s="115" t="s">
        <v>4</v>
      </c>
      <c r="B21" s="116"/>
      <c r="C21" s="101">
        <f>SUM(C4:C19)</f>
        <v>-324076</v>
      </c>
      <c r="D21" s="119">
        <f>SUM(D4:D20)</f>
        <v>111500</v>
      </c>
      <c r="E21" s="119">
        <f>SUM(E4:E19)</f>
        <v>0</v>
      </c>
      <c r="F21" s="119">
        <f>+C21+E21-D21</f>
        <v>-435576</v>
      </c>
      <c r="G21" s="117"/>
      <c r="H21" s="118"/>
    </row>
    <row r="22" spans="1:8" ht="31.5" x14ac:dyDescent="0.25">
      <c r="A22" s="108"/>
      <c r="B22" s="108"/>
      <c r="C22" s="108"/>
      <c r="D22" s="108"/>
      <c r="E22" s="108"/>
      <c r="F22" s="108"/>
      <c r="G22" s="108"/>
      <c r="H22" s="108"/>
    </row>
    <row r="23" spans="1:8" ht="31.5" x14ac:dyDescent="0.25">
      <c r="A23" s="108"/>
      <c r="B23" s="104" t="s">
        <v>58</v>
      </c>
      <c r="C23" s="104"/>
      <c r="D23" s="104"/>
      <c r="E23" s="104"/>
      <c r="F23" s="104" t="s">
        <v>253</v>
      </c>
      <c r="G23" s="104"/>
      <c r="H23" s="104" t="s">
        <v>8</v>
      </c>
    </row>
    <row r="24" spans="1:8" ht="31.5" x14ac:dyDescent="0.25">
      <c r="A24" s="108"/>
      <c r="B24" s="108"/>
      <c r="C24" s="108"/>
      <c r="D24" s="109"/>
      <c r="E24" s="108"/>
      <c r="F24" s="108"/>
      <c r="G24" s="108"/>
      <c r="H24" s="108"/>
    </row>
    <row r="25" spans="1:8" ht="31.5" x14ac:dyDescent="0.25">
      <c r="A25" s="108"/>
      <c r="B25" s="108" t="s">
        <v>9</v>
      </c>
      <c r="C25" s="108"/>
      <c r="D25" s="108"/>
      <c r="E25" s="108"/>
      <c r="F25" s="108" t="s">
        <v>254</v>
      </c>
      <c r="G25" s="108"/>
      <c r="H25" s="108" t="s">
        <v>10</v>
      </c>
    </row>
  </sheetData>
  <mergeCells count="1">
    <mergeCell ref="A2:F2"/>
  </mergeCells>
  <printOptions horizontalCentered="1" verticalCentered="1"/>
  <pageMargins left="0" right="0" top="0" bottom="0" header="0.3" footer="0.3"/>
  <pageSetup paperSize="9" scale="32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8"/>
  <sheetViews>
    <sheetView rightToLeft="1" topLeftCell="B1" zoomScale="59" zoomScaleNormal="59" workbookViewId="0">
      <selection activeCell="B17" sqref="B17"/>
    </sheetView>
  </sheetViews>
  <sheetFormatPr defaultRowHeight="15" x14ac:dyDescent="0.25"/>
  <cols>
    <col min="1" max="1" width="25.85546875" bestFit="1" customWidth="1"/>
    <col min="2" max="2" width="65.140625" bestFit="1" customWidth="1"/>
    <col min="3" max="3" width="35.7109375" customWidth="1"/>
    <col min="4" max="4" width="34.5703125" bestFit="1" customWidth="1"/>
    <col min="5" max="5" width="19.28515625" bestFit="1" customWidth="1"/>
    <col min="6" max="6" width="37.140625" bestFit="1" customWidth="1"/>
    <col min="7" max="7" width="77.42578125" bestFit="1" customWidth="1"/>
    <col min="8" max="8" width="66.42578125" bestFit="1" customWidth="1"/>
  </cols>
  <sheetData>
    <row r="1" spans="1:8" ht="28.5" x14ac:dyDescent="0.25">
      <c r="A1" s="111" t="s">
        <v>5</v>
      </c>
      <c r="B1" s="112">
        <v>45053</v>
      </c>
      <c r="C1" s="113"/>
      <c r="D1" s="55"/>
      <c r="E1" s="55"/>
      <c r="F1" s="111" t="s">
        <v>280</v>
      </c>
      <c r="G1" s="111"/>
      <c r="H1" s="111"/>
    </row>
    <row r="2" spans="1:8" ht="32.25" thickBot="1" x14ac:dyDescent="0.3">
      <c r="A2" s="186" t="s">
        <v>56</v>
      </c>
      <c r="B2" s="186"/>
      <c r="C2" s="186"/>
      <c r="D2" s="186"/>
      <c r="E2" s="186"/>
      <c r="F2" s="186"/>
      <c r="G2" s="134"/>
      <c r="H2" s="134"/>
    </row>
    <row r="3" spans="1:8" ht="32.25" thickBot="1" x14ac:dyDescent="0.3">
      <c r="A3" s="115" t="s">
        <v>5</v>
      </c>
      <c r="B3" s="116" t="s">
        <v>0</v>
      </c>
      <c r="C3" s="98" t="s">
        <v>7</v>
      </c>
      <c r="D3" s="116" t="s">
        <v>1</v>
      </c>
      <c r="E3" s="116" t="s">
        <v>2</v>
      </c>
      <c r="F3" s="116" t="s">
        <v>3</v>
      </c>
      <c r="G3" s="117" t="s">
        <v>119</v>
      </c>
      <c r="H3" s="118" t="s">
        <v>6</v>
      </c>
    </row>
    <row r="4" spans="1:8" ht="32.25" thickBot="1" x14ac:dyDescent="0.3">
      <c r="A4" s="115"/>
      <c r="B4" s="116" t="s">
        <v>7</v>
      </c>
      <c r="C4" s="119">
        <v>-435576</v>
      </c>
      <c r="D4" s="119"/>
      <c r="E4" s="119"/>
      <c r="F4" s="119">
        <f>C4</f>
        <v>-435576</v>
      </c>
      <c r="G4" s="117"/>
      <c r="H4" s="118"/>
    </row>
    <row r="5" spans="1:8" ht="32.25" thickBot="1" x14ac:dyDescent="0.3">
      <c r="A5" s="120">
        <v>45053</v>
      </c>
      <c r="B5" s="116" t="s">
        <v>26</v>
      </c>
      <c r="C5" s="125"/>
      <c r="D5" s="119">
        <f>20*1860</f>
        <v>37200</v>
      </c>
      <c r="E5" s="119"/>
      <c r="F5" s="119">
        <f>F4+E5-D5</f>
        <v>-472776</v>
      </c>
      <c r="G5" s="117" t="s">
        <v>281</v>
      </c>
      <c r="H5" s="118"/>
    </row>
    <row r="6" spans="1:8" ht="32.25" thickBot="1" x14ac:dyDescent="0.3">
      <c r="A6" s="120">
        <v>45053</v>
      </c>
      <c r="B6" s="116" t="s">
        <v>282</v>
      </c>
      <c r="C6" s="137"/>
      <c r="D6" s="135">
        <v>200</v>
      </c>
      <c r="E6" s="119"/>
      <c r="F6" s="119">
        <f t="shared" ref="F6:F13" si="0">F5+E6-D6</f>
        <v>-472976</v>
      </c>
      <c r="G6" s="117" t="s">
        <v>283</v>
      </c>
      <c r="H6" s="122"/>
    </row>
    <row r="7" spans="1:8" ht="32.25" thickBot="1" x14ac:dyDescent="0.55000000000000004">
      <c r="A7" s="120">
        <v>45053</v>
      </c>
      <c r="B7" s="116" t="s">
        <v>284</v>
      </c>
      <c r="C7" s="138"/>
      <c r="D7" s="135">
        <f>60*100</f>
        <v>6000</v>
      </c>
      <c r="E7" s="119"/>
      <c r="F7" s="119">
        <f t="shared" si="0"/>
        <v>-478976</v>
      </c>
      <c r="G7" s="117" t="s">
        <v>285</v>
      </c>
      <c r="H7" s="124"/>
    </row>
    <row r="8" spans="1:8" ht="32.25" thickBot="1" x14ac:dyDescent="0.55000000000000004">
      <c r="A8" s="120">
        <v>45053</v>
      </c>
      <c r="B8" s="116" t="s">
        <v>286</v>
      </c>
      <c r="C8" s="138"/>
      <c r="D8" s="135">
        <v>850</v>
      </c>
      <c r="E8" s="119"/>
      <c r="F8" s="119">
        <f t="shared" si="0"/>
        <v>-479826</v>
      </c>
      <c r="G8" s="117" t="s">
        <v>287</v>
      </c>
      <c r="H8" s="124"/>
    </row>
    <row r="9" spans="1:8" ht="63.75" thickBot="1" x14ac:dyDescent="0.55000000000000004">
      <c r="A9" s="120">
        <v>45053</v>
      </c>
      <c r="B9" s="116" t="s">
        <v>288</v>
      </c>
      <c r="C9" s="138"/>
      <c r="D9" s="135">
        <v>10000</v>
      </c>
      <c r="E9" s="119"/>
      <c r="F9" s="119">
        <f t="shared" si="0"/>
        <v>-489826</v>
      </c>
      <c r="G9" s="141" t="s">
        <v>289</v>
      </c>
      <c r="H9" s="124"/>
    </row>
    <row r="10" spans="1:8" ht="32.25" thickBot="1" x14ac:dyDescent="0.55000000000000004">
      <c r="A10" s="120">
        <v>45053</v>
      </c>
      <c r="B10" s="116" t="s">
        <v>288</v>
      </c>
      <c r="C10" s="138"/>
      <c r="D10" s="135">
        <v>500</v>
      </c>
      <c r="E10" s="119"/>
      <c r="F10" s="119">
        <f t="shared" si="0"/>
        <v>-490326</v>
      </c>
      <c r="G10" s="117" t="s">
        <v>294</v>
      </c>
      <c r="H10" s="124"/>
    </row>
    <row r="11" spans="1:8" ht="63.75" thickBot="1" x14ac:dyDescent="0.55000000000000004">
      <c r="A11" s="120">
        <v>45053</v>
      </c>
      <c r="B11" s="116" t="s">
        <v>288</v>
      </c>
      <c r="C11" s="138"/>
      <c r="D11" s="135">
        <v>400</v>
      </c>
      <c r="E11" s="119"/>
      <c r="F11" s="119">
        <f t="shared" si="0"/>
        <v>-490726</v>
      </c>
      <c r="G11" s="141" t="s">
        <v>290</v>
      </c>
      <c r="H11" s="124"/>
    </row>
    <row r="12" spans="1:8" ht="32.25" thickBot="1" x14ac:dyDescent="0.55000000000000004">
      <c r="A12" s="120">
        <v>45053</v>
      </c>
      <c r="B12" s="116" t="s">
        <v>291</v>
      </c>
      <c r="C12" s="138"/>
      <c r="D12" s="135">
        <v>200</v>
      </c>
      <c r="E12" s="119"/>
      <c r="F12" s="119">
        <f t="shared" si="0"/>
        <v>-490926</v>
      </c>
      <c r="G12" s="117" t="s">
        <v>292</v>
      </c>
      <c r="H12" s="124"/>
    </row>
    <row r="13" spans="1:8" ht="32.25" thickBot="1" x14ac:dyDescent="0.55000000000000004">
      <c r="A13" s="120">
        <v>45053</v>
      </c>
      <c r="B13" s="116" t="s">
        <v>112</v>
      </c>
      <c r="C13" s="138"/>
      <c r="D13" s="135">
        <v>250</v>
      </c>
      <c r="E13" s="119"/>
      <c r="F13" s="119">
        <f t="shared" si="0"/>
        <v>-491176</v>
      </c>
      <c r="G13" s="117" t="s">
        <v>293</v>
      </c>
      <c r="H13" s="124"/>
    </row>
    <row r="14" spans="1:8" ht="32.25" thickBot="1" x14ac:dyDescent="0.3">
      <c r="A14" s="115" t="s">
        <v>4</v>
      </c>
      <c r="B14" s="116"/>
      <c r="C14" s="136">
        <f>SUM(C4:C13)</f>
        <v>-435576</v>
      </c>
      <c r="D14" s="119">
        <f>SUM(D4:D13)</f>
        <v>55600</v>
      </c>
      <c r="E14" s="119">
        <f>SUM(E4:E13)</f>
        <v>0</v>
      </c>
      <c r="F14" s="119">
        <f>+C14+E14-D14</f>
        <v>-491176</v>
      </c>
      <c r="G14" s="117"/>
      <c r="H14" s="118"/>
    </row>
    <row r="15" spans="1:8" ht="31.5" x14ac:dyDescent="0.25">
      <c r="A15" s="108"/>
      <c r="B15" s="108"/>
      <c r="C15" s="108"/>
      <c r="D15" s="108"/>
      <c r="E15" s="108"/>
      <c r="F15" s="108"/>
      <c r="G15" s="108"/>
      <c r="H15" s="108"/>
    </row>
    <row r="16" spans="1:8" ht="31.5" x14ac:dyDescent="0.25">
      <c r="A16" s="108"/>
      <c r="B16" s="104" t="s">
        <v>58</v>
      </c>
      <c r="C16" s="104"/>
      <c r="D16" s="104"/>
      <c r="E16" s="104"/>
      <c r="F16" s="104" t="s">
        <v>253</v>
      </c>
      <c r="G16" s="104"/>
      <c r="H16" s="104" t="s">
        <v>8</v>
      </c>
    </row>
    <row r="17" spans="1:8" ht="31.5" x14ac:dyDescent="0.25">
      <c r="A17" s="108"/>
      <c r="B17" s="108"/>
      <c r="C17" s="108"/>
      <c r="D17" s="109"/>
      <c r="E17" s="108"/>
      <c r="F17" s="108"/>
      <c r="G17" s="108"/>
      <c r="H17" s="108"/>
    </row>
    <row r="18" spans="1:8" ht="31.5" x14ac:dyDescent="0.25">
      <c r="A18" s="108"/>
      <c r="B18" s="108" t="s">
        <v>9</v>
      </c>
      <c r="C18" s="108"/>
      <c r="D18" s="108"/>
      <c r="E18" s="108"/>
      <c r="F18" s="108" t="s">
        <v>254</v>
      </c>
      <c r="G18" s="108"/>
      <c r="H18" s="108" t="s">
        <v>10</v>
      </c>
    </row>
  </sheetData>
  <mergeCells count="1">
    <mergeCell ref="A2:F2"/>
  </mergeCells>
  <printOptions horizontalCentered="1" verticalCentered="1"/>
  <pageMargins left="0" right="0" top="0" bottom="0" header="0.3" footer="0.3"/>
  <pageSetup paperSize="9" scale="39"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8"/>
  <sheetViews>
    <sheetView rightToLeft="1" topLeftCell="A7" zoomScale="44" zoomScaleNormal="44" workbookViewId="0">
      <selection activeCell="C33" sqref="C33"/>
    </sheetView>
  </sheetViews>
  <sheetFormatPr defaultRowHeight="15" x14ac:dyDescent="0.25"/>
  <cols>
    <col min="1" max="1" width="41.140625" customWidth="1"/>
    <col min="2" max="2" width="65.140625" bestFit="1" customWidth="1"/>
    <col min="3" max="3" width="34.5703125" bestFit="1" customWidth="1"/>
    <col min="4" max="4" width="32.140625" bestFit="1" customWidth="1"/>
    <col min="5" max="5" width="58.85546875" customWidth="1"/>
    <col min="6" max="6" width="56.28515625" customWidth="1"/>
    <col min="7" max="7" width="75" bestFit="1" customWidth="1"/>
    <col min="8" max="8" width="66.42578125" bestFit="1" customWidth="1"/>
  </cols>
  <sheetData>
    <row r="1" spans="1:8" ht="28.5" x14ac:dyDescent="0.25">
      <c r="A1" s="111" t="s">
        <v>5</v>
      </c>
      <c r="B1" s="112">
        <v>45054</v>
      </c>
      <c r="C1" s="113"/>
      <c r="D1" s="55"/>
      <c r="E1" s="55"/>
      <c r="F1" s="111" t="s">
        <v>311</v>
      </c>
      <c r="G1" s="111"/>
      <c r="H1" s="111"/>
    </row>
    <row r="2" spans="1:8" ht="32.25" thickBot="1" x14ac:dyDescent="0.3">
      <c r="A2" s="186" t="s">
        <v>56</v>
      </c>
      <c r="B2" s="186"/>
      <c r="C2" s="186"/>
      <c r="D2" s="186"/>
      <c r="E2" s="186"/>
      <c r="F2" s="186"/>
      <c r="G2" s="140"/>
      <c r="H2" s="140"/>
    </row>
    <row r="3" spans="1:8" ht="92.25" customHeight="1" thickBot="1" x14ac:dyDescent="0.3">
      <c r="A3" s="115" t="s">
        <v>5</v>
      </c>
      <c r="B3" s="116" t="s">
        <v>0</v>
      </c>
      <c r="C3" s="98" t="s">
        <v>7</v>
      </c>
      <c r="D3" s="116" t="s">
        <v>1</v>
      </c>
      <c r="E3" s="116" t="s">
        <v>2</v>
      </c>
      <c r="F3" s="116" t="s">
        <v>3</v>
      </c>
      <c r="G3" s="117" t="s">
        <v>119</v>
      </c>
      <c r="H3" s="118" t="s">
        <v>6</v>
      </c>
    </row>
    <row r="4" spans="1:8" ht="74.25" customHeight="1" thickBot="1" x14ac:dyDescent="0.3">
      <c r="A4" s="115"/>
      <c r="B4" s="116" t="s">
        <v>7</v>
      </c>
      <c r="C4" s="119">
        <v>-491176</v>
      </c>
      <c r="D4" s="119"/>
      <c r="E4" s="119"/>
      <c r="F4" s="119">
        <f>C4</f>
        <v>-491176</v>
      </c>
      <c r="G4" s="117"/>
      <c r="H4" s="118"/>
    </row>
    <row r="5" spans="1:8" ht="74.25" customHeight="1" thickBot="1" x14ac:dyDescent="0.3">
      <c r="A5" s="120">
        <v>45054</v>
      </c>
      <c r="B5" s="116" t="s">
        <v>66</v>
      </c>
      <c r="C5" s="116"/>
      <c r="D5" s="119">
        <f>44*275</f>
        <v>12100</v>
      </c>
      <c r="E5" s="119"/>
      <c r="F5" s="119">
        <f>+F4+E5-D5</f>
        <v>-503276</v>
      </c>
      <c r="G5" s="117" t="s">
        <v>298</v>
      </c>
      <c r="H5" s="118" t="s">
        <v>295</v>
      </c>
    </row>
    <row r="6" spans="1:8" ht="74.25" customHeight="1" thickBot="1" x14ac:dyDescent="0.3">
      <c r="A6" s="120">
        <v>45054</v>
      </c>
      <c r="B6" s="116" t="s">
        <v>296</v>
      </c>
      <c r="C6" s="116"/>
      <c r="D6" s="135">
        <v>150</v>
      </c>
      <c r="E6" s="119"/>
      <c r="F6" s="119">
        <f t="shared" ref="F6:F13" si="0">F5+E6-D6</f>
        <v>-503426</v>
      </c>
      <c r="G6" s="117" t="s">
        <v>297</v>
      </c>
      <c r="H6" s="122"/>
    </row>
    <row r="7" spans="1:8" ht="74.25" customHeight="1" thickBot="1" x14ac:dyDescent="0.55000000000000004">
      <c r="A7" s="120">
        <v>45054</v>
      </c>
      <c r="B7" s="116" t="s">
        <v>309</v>
      </c>
      <c r="C7" s="116"/>
      <c r="D7" s="135">
        <v>100</v>
      </c>
      <c r="E7" s="119"/>
      <c r="F7" s="119">
        <f t="shared" si="0"/>
        <v>-503526</v>
      </c>
      <c r="G7" s="117" t="s">
        <v>299</v>
      </c>
      <c r="H7" s="124"/>
    </row>
    <row r="8" spans="1:8" ht="74.25" customHeight="1" thickBot="1" x14ac:dyDescent="0.55000000000000004">
      <c r="A8" s="120">
        <v>45054</v>
      </c>
      <c r="B8" s="116" t="s">
        <v>300</v>
      </c>
      <c r="C8" s="116"/>
      <c r="D8" s="135">
        <v>100</v>
      </c>
      <c r="E8" s="119"/>
      <c r="F8" s="119">
        <f t="shared" si="0"/>
        <v>-503626</v>
      </c>
      <c r="G8" s="117" t="s">
        <v>301</v>
      </c>
      <c r="H8" s="124"/>
    </row>
    <row r="9" spans="1:8" ht="74.25" customHeight="1" thickBot="1" x14ac:dyDescent="0.55000000000000004">
      <c r="A9" s="120">
        <v>45054</v>
      </c>
      <c r="B9" s="116" t="s">
        <v>302</v>
      </c>
      <c r="C9" s="116"/>
      <c r="D9" s="135">
        <v>700</v>
      </c>
      <c r="E9" s="119"/>
      <c r="F9" s="119">
        <f t="shared" si="0"/>
        <v>-504326</v>
      </c>
      <c r="G9" s="117" t="s">
        <v>303</v>
      </c>
      <c r="H9" s="124"/>
    </row>
    <row r="10" spans="1:8" ht="74.25" customHeight="1" thickBot="1" x14ac:dyDescent="0.55000000000000004">
      <c r="A10" s="120">
        <v>45054</v>
      </c>
      <c r="B10" s="116" t="s">
        <v>92</v>
      </c>
      <c r="C10" s="116"/>
      <c r="D10" s="135">
        <v>450</v>
      </c>
      <c r="E10" s="119"/>
      <c r="F10" s="119">
        <f t="shared" si="0"/>
        <v>-504776</v>
      </c>
      <c r="G10" s="117" t="s">
        <v>310</v>
      </c>
      <c r="H10" s="124"/>
    </row>
    <row r="11" spans="1:8" ht="74.25" customHeight="1" thickBot="1" x14ac:dyDescent="0.55000000000000004">
      <c r="A11" s="120">
        <v>45054</v>
      </c>
      <c r="B11" s="116" t="s">
        <v>282</v>
      </c>
      <c r="C11" s="116"/>
      <c r="D11" s="135">
        <v>50</v>
      </c>
      <c r="E11" s="119"/>
      <c r="F11" s="119">
        <f t="shared" si="0"/>
        <v>-504826</v>
      </c>
      <c r="G11" s="141" t="s">
        <v>304</v>
      </c>
      <c r="H11" s="124"/>
    </row>
    <row r="12" spans="1:8" ht="74.25" customHeight="1" thickBot="1" x14ac:dyDescent="0.55000000000000004">
      <c r="A12" s="120">
        <v>45054</v>
      </c>
      <c r="B12" s="116" t="s">
        <v>282</v>
      </c>
      <c r="C12" s="116"/>
      <c r="D12" s="135">
        <v>100</v>
      </c>
      <c r="E12" s="119"/>
      <c r="F12" s="119">
        <f t="shared" si="0"/>
        <v>-504926</v>
      </c>
      <c r="G12" s="117" t="s">
        <v>305</v>
      </c>
      <c r="H12" s="124"/>
    </row>
    <row r="13" spans="1:8" ht="74.25" customHeight="1" thickBot="1" x14ac:dyDescent="0.55000000000000004">
      <c r="A13" s="120">
        <v>45054</v>
      </c>
      <c r="B13" s="116" t="s">
        <v>92</v>
      </c>
      <c r="C13" s="116"/>
      <c r="D13" s="135">
        <v>50</v>
      </c>
      <c r="E13" s="119"/>
      <c r="F13" s="119">
        <f t="shared" si="0"/>
        <v>-504976</v>
      </c>
      <c r="G13" s="117" t="s">
        <v>306</v>
      </c>
      <c r="H13" s="124"/>
    </row>
    <row r="14" spans="1:8" ht="74.25" customHeight="1" thickBot="1" x14ac:dyDescent="0.3">
      <c r="A14" s="187" t="s">
        <v>4</v>
      </c>
      <c r="B14" s="188"/>
      <c r="C14" s="136">
        <f>SUM(C4:C13)</f>
        <v>-491176</v>
      </c>
      <c r="D14" s="119">
        <f>SUM(D4:D13)</f>
        <v>13800</v>
      </c>
      <c r="E14" s="119">
        <f>SUM(E4:E13)</f>
        <v>0</v>
      </c>
      <c r="F14" s="119">
        <f>+C14+E14-D14</f>
        <v>-504976</v>
      </c>
      <c r="G14" s="117"/>
      <c r="H14" s="118"/>
    </row>
    <row r="15" spans="1:8" ht="31.5" x14ac:dyDescent="0.25">
      <c r="A15" s="108"/>
      <c r="B15" s="108"/>
      <c r="C15" s="108"/>
      <c r="D15" s="108"/>
      <c r="E15" s="108"/>
      <c r="F15" s="108"/>
      <c r="G15" s="108"/>
      <c r="H15" s="108"/>
    </row>
    <row r="16" spans="1:8" ht="31.5" x14ac:dyDescent="0.25">
      <c r="A16" s="108"/>
      <c r="B16" s="104" t="s">
        <v>58</v>
      </c>
      <c r="C16" s="104"/>
      <c r="D16" s="104"/>
      <c r="E16" s="104"/>
      <c r="F16" s="104" t="s">
        <v>253</v>
      </c>
      <c r="G16" s="104"/>
      <c r="H16" s="104" t="s">
        <v>8</v>
      </c>
    </row>
    <row r="17" spans="1:8" ht="31.5" x14ac:dyDescent="0.25">
      <c r="A17" s="108"/>
      <c r="B17" s="108"/>
      <c r="C17" s="108"/>
      <c r="D17" s="109"/>
      <c r="E17" s="108"/>
      <c r="F17" s="108"/>
      <c r="G17" s="108"/>
      <c r="H17" s="108"/>
    </row>
    <row r="18" spans="1:8" ht="31.5" x14ac:dyDescent="0.25">
      <c r="A18" s="108"/>
      <c r="B18" s="108" t="s">
        <v>9</v>
      </c>
      <c r="C18" s="108"/>
      <c r="D18" s="108"/>
      <c r="E18" s="108"/>
      <c r="F18" s="108" t="s">
        <v>254</v>
      </c>
      <c r="G18" s="108"/>
      <c r="H18" s="108" t="s">
        <v>10</v>
      </c>
    </row>
  </sheetData>
  <mergeCells count="2">
    <mergeCell ref="A2:F2"/>
    <mergeCell ref="A14:B14"/>
  </mergeCells>
  <printOptions horizontalCentered="1" verticalCentered="1"/>
  <pageMargins left="0" right="0" top="0" bottom="0" header="0.3" footer="0.3"/>
  <pageSetup scale="31" orientation="landscape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8"/>
  <sheetViews>
    <sheetView rightToLeft="1" topLeftCell="A13" zoomScale="44" zoomScaleNormal="44" workbookViewId="0">
      <selection activeCell="C20" sqref="C20"/>
    </sheetView>
  </sheetViews>
  <sheetFormatPr defaultRowHeight="15" x14ac:dyDescent="0.25"/>
  <cols>
    <col min="1" max="1" width="41.140625" customWidth="1"/>
    <col min="2" max="2" width="65.140625" bestFit="1" customWidth="1"/>
    <col min="3" max="3" width="34.5703125" bestFit="1" customWidth="1"/>
    <col min="4" max="4" width="32.140625" bestFit="1" customWidth="1"/>
    <col min="5" max="5" width="58.85546875" customWidth="1"/>
    <col min="6" max="6" width="56.28515625" customWidth="1"/>
    <col min="7" max="7" width="75" bestFit="1" customWidth="1"/>
    <col min="8" max="8" width="66.42578125" bestFit="1" customWidth="1"/>
  </cols>
  <sheetData>
    <row r="1" spans="1:8" ht="44.25" customHeight="1" x14ac:dyDescent="0.25">
      <c r="A1" s="111" t="s">
        <v>5</v>
      </c>
      <c r="B1" s="112">
        <v>45056</v>
      </c>
      <c r="C1" s="113"/>
      <c r="D1" s="55"/>
      <c r="E1" s="55"/>
      <c r="F1" s="111" t="s">
        <v>314</v>
      </c>
      <c r="G1" s="111"/>
      <c r="H1" s="111"/>
    </row>
    <row r="2" spans="1:8" ht="32.25" thickBot="1" x14ac:dyDescent="0.3">
      <c r="A2" s="186" t="s">
        <v>56</v>
      </c>
      <c r="B2" s="186"/>
      <c r="C2" s="186"/>
      <c r="D2" s="186"/>
      <c r="E2" s="186"/>
      <c r="F2" s="186"/>
      <c r="G2" s="142"/>
      <c r="H2" s="142"/>
    </row>
    <row r="3" spans="1:8" ht="92.25" customHeight="1" thickBot="1" x14ac:dyDescent="0.3">
      <c r="A3" s="115" t="s">
        <v>5</v>
      </c>
      <c r="B3" s="116" t="s">
        <v>0</v>
      </c>
      <c r="C3" s="98" t="s">
        <v>7</v>
      </c>
      <c r="D3" s="116" t="s">
        <v>1</v>
      </c>
      <c r="E3" s="116" t="s">
        <v>2</v>
      </c>
      <c r="F3" s="116" t="s">
        <v>3</v>
      </c>
      <c r="G3" s="117" t="s">
        <v>119</v>
      </c>
      <c r="H3" s="118" t="s">
        <v>6</v>
      </c>
    </row>
    <row r="4" spans="1:8" ht="74.25" customHeight="1" thickBot="1" x14ac:dyDescent="0.3">
      <c r="A4" s="115"/>
      <c r="B4" s="116" t="s">
        <v>7</v>
      </c>
      <c r="C4" s="119">
        <v>-504976</v>
      </c>
      <c r="D4" s="119"/>
      <c r="E4" s="119"/>
      <c r="F4" s="119">
        <f>C4</f>
        <v>-504976</v>
      </c>
      <c r="G4" s="117"/>
      <c r="H4" s="118"/>
    </row>
    <row r="5" spans="1:8" ht="74.25" customHeight="1" thickBot="1" x14ac:dyDescent="0.3">
      <c r="A5" s="120">
        <v>45049</v>
      </c>
      <c r="B5" s="116" t="s">
        <v>312</v>
      </c>
      <c r="C5" s="116"/>
      <c r="D5" s="119"/>
      <c r="E5" s="119">
        <v>50000</v>
      </c>
      <c r="F5" s="119">
        <f>+F4+E5-D5</f>
        <v>-454976</v>
      </c>
      <c r="G5" s="117"/>
      <c r="H5" s="118"/>
    </row>
    <row r="6" spans="1:8" ht="74.25" customHeight="1" thickBot="1" x14ac:dyDescent="0.3">
      <c r="A6" s="120">
        <v>45054</v>
      </c>
      <c r="B6" s="116" t="s">
        <v>313</v>
      </c>
      <c r="C6" s="116"/>
      <c r="D6" s="135"/>
      <c r="E6" s="119">
        <v>100000</v>
      </c>
      <c r="F6" s="119">
        <f t="shared" ref="F6:F13" si="0">F5+E6-D6</f>
        <v>-354976</v>
      </c>
      <c r="G6" s="117"/>
      <c r="H6" s="122"/>
    </row>
    <row r="7" spans="1:8" ht="74.25" customHeight="1" thickBot="1" x14ac:dyDescent="0.55000000000000004">
      <c r="A7" s="120">
        <v>45056</v>
      </c>
      <c r="B7" s="116" t="s">
        <v>38</v>
      </c>
      <c r="C7" s="116"/>
      <c r="D7" s="135">
        <f>90*45</f>
        <v>4050</v>
      </c>
      <c r="E7" s="119"/>
      <c r="F7" s="119">
        <f t="shared" si="0"/>
        <v>-359026</v>
      </c>
      <c r="G7" s="117" t="s">
        <v>315</v>
      </c>
      <c r="H7" s="124"/>
    </row>
    <row r="8" spans="1:8" ht="74.25" customHeight="1" thickBot="1" x14ac:dyDescent="0.55000000000000004">
      <c r="A8" s="120">
        <v>45056</v>
      </c>
      <c r="B8" s="116" t="s">
        <v>316</v>
      </c>
      <c r="C8" s="116"/>
      <c r="D8" s="135">
        <f>3*820</f>
        <v>2460</v>
      </c>
      <c r="E8" s="119"/>
      <c r="F8" s="119">
        <f t="shared" si="0"/>
        <v>-361486</v>
      </c>
      <c r="G8" s="117" t="s">
        <v>317</v>
      </c>
      <c r="H8" s="124"/>
    </row>
    <row r="9" spans="1:8" ht="74.25" customHeight="1" thickBot="1" x14ac:dyDescent="0.55000000000000004">
      <c r="A9" s="120">
        <v>45056</v>
      </c>
      <c r="B9" s="116" t="s">
        <v>277</v>
      </c>
      <c r="C9" s="116"/>
      <c r="D9" s="135">
        <v>160</v>
      </c>
      <c r="E9" s="119"/>
      <c r="F9" s="119">
        <f t="shared" si="0"/>
        <v>-361646</v>
      </c>
      <c r="G9" s="117" t="s">
        <v>318</v>
      </c>
      <c r="H9" s="124"/>
    </row>
    <row r="10" spans="1:8" ht="74.25" customHeight="1" thickBot="1" x14ac:dyDescent="0.55000000000000004">
      <c r="A10" s="120">
        <v>45056</v>
      </c>
      <c r="B10" s="116" t="s">
        <v>319</v>
      </c>
      <c r="C10" s="116"/>
      <c r="D10" s="135">
        <v>250</v>
      </c>
      <c r="E10" s="119"/>
      <c r="F10" s="119">
        <f t="shared" si="0"/>
        <v>-361896</v>
      </c>
      <c r="G10" s="117" t="s">
        <v>320</v>
      </c>
      <c r="H10" s="124"/>
    </row>
    <row r="11" spans="1:8" ht="74.25" customHeight="1" thickBot="1" x14ac:dyDescent="0.55000000000000004">
      <c r="A11" s="120">
        <v>45056</v>
      </c>
      <c r="B11" s="116" t="s">
        <v>321</v>
      </c>
      <c r="C11" s="116"/>
      <c r="D11" s="135">
        <v>100</v>
      </c>
      <c r="E11" s="119"/>
      <c r="F11" s="119">
        <f t="shared" si="0"/>
        <v>-361996</v>
      </c>
      <c r="G11" s="116" t="s">
        <v>321</v>
      </c>
      <c r="H11" s="124"/>
    </row>
    <row r="12" spans="1:8" ht="74.25" customHeight="1" thickBot="1" x14ac:dyDescent="0.55000000000000004">
      <c r="A12" s="120">
        <v>45056</v>
      </c>
      <c r="B12" s="116" t="s">
        <v>322</v>
      </c>
      <c r="C12" s="116"/>
      <c r="D12" s="135">
        <f>2280+375</f>
        <v>2655</v>
      </c>
      <c r="E12" s="119"/>
      <c r="F12" s="119">
        <f t="shared" si="0"/>
        <v>-364651</v>
      </c>
      <c r="G12" s="117" t="s">
        <v>323</v>
      </c>
      <c r="H12" s="124"/>
    </row>
    <row r="13" spans="1:8" ht="74.25" customHeight="1" thickBot="1" x14ac:dyDescent="0.55000000000000004">
      <c r="A13" s="120">
        <v>45056</v>
      </c>
      <c r="B13" s="116"/>
      <c r="C13" s="116"/>
      <c r="D13" s="135"/>
      <c r="E13" s="119"/>
      <c r="F13" s="119">
        <f t="shared" si="0"/>
        <v>-364651</v>
      </c>
      <c r="G13" s="117" t="s">
        <v>324</v>
      </c>
      <c r="H13" s="124"/>
    </row>
    <row r="14" spans="1:8" ht="74.25" customHeight="1" thickBot="1" x14ac:dyDescent="0.3">
      <c r="A14" s="187" t="s">
        <v>4</v>
      </c>
      <c r="B14" s="188"/>
      <c r="C14" s="136">
        <f>SUM(C4:C13)</f>
        <v>-504976</v>
      </c>
      <c r="D14" s="119">
        <f>SUM(D4:D13)</f>
        <v>9675</v>
      </c>
      <c r="E14" s="119">
        <f>SUM(E4:E13)</f>
        <v>150000</v>
      </c>
      <c r="F14" s="119">
        <f>+C14+E14-D14</f>
        <v>-364651</v>
      </c>
      <c r="G14" s="117"/>
      <c r="H14" s="118"/>
    </row>
    <row r="15" spans="1:8" ht="31.5" x14ac:dyDescent="0.25">
      <c r="A15" s="108"/>
      <c r="B15" s="108"/>
      <c r="C15" s="108"/>
      <c r="D15" s="108"/>
      <c r="E15" s="108"/>
      <c r="F15" s="108"/>
      <c r="G15" s="108"/>
      <c r="H15" s="108"/>
    </row>
    <row r="16" spans="1:8" ht="31.5" x14ac:dyDescent="0.25">
      <c r="A16" s="108"/>
      <c r="B16" s="104" t="s">
        <v>58</v>
      </c>
      <c r="C16" s="104"/>
      <c r="D16" s="104"/>
      <c r="E16" s="104"/>
      <c r="F16" s="104" t="s">
        <v>253</v>
      </c>
      <c r="G16" s="104"/>
      <c r="H16" s="104" t="s">
        <v>8</v>
      </c>
    </row>
    <row r="17" spans="1:8" ht="31.5" x14ac:dyDescent="0.25">
      <c r="A17" s="108"/>
      <c r="B17" s="108"/>
      <c r="C17" s="108"/>
      <c r="D17" s="109"/>
      <c r="E17" s="108"/>
      <c r="F17" s="108"/>
      <c r="G17" s="108"/>
      <c r="H17" s="108"/>
    </row>
    <row r="18" spans="1:8" ht="31.5" x14ac:dyDescent="0.25">
      <c r="A18" s="108"/>
      <c r="B18" s="108" t="s">
        <v>9</v>
      </c>
      <c r="C18" s="108"/>
      <c r="D18" s="108"/>
      <c r="E18" s="108"/>
      <c r="F18" s="108" t="s">
        <v>254</v>
      </c>
      <c r="G18" s="108"/>
      <c r="H18" s="108" t="s">
        <v>10</v>
      </c>
    </row>
  </sheetData>
  <mergeCells count="2">
    <mergeCell ref="A2:F2"/>
    <mergeCell ref="A14:B14"/>
  </mergeCells>
  <printOptions horizontalCentered="1" verticalCentered="1"/>
  <pageMargins left="0" right="0" top="0" bottom="0" header="0.3" footer="0.3"/>
  <pageSetup paperSize="9" scale="33" orientation="landscape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"/>
  <sheetViews>
    <sheetView rightToLeft="1" topLeftCell="A2" zoomScale="44" zoomScaleNormal="44" workbookViewId="0">
      <selection activeCell="G4" sqref="G4"/>
    </sheetView>
  </sheetViews>
  <sheetFormatPr defaultRowHeight="15" x14ac:dyDescent="0.25"/>
  <cols>
    <col min="1" max="1" width="41.140625" customWidth="1"/>
    <col min="2" max="2" width="65.140625" bestFit="1" customWidth="1"/>
    <col min="3" max="3" width="34.5703125" bestFit="1" customWidth="1"/>
    <col min="4" max="4" width="32.140625" bestFit="1" customWidth="1"/>
    <col min="5" max="5" width="58.85546875" customWidth="1"/>
    <col min="6" max="6" width="56.28515625" customWidth="1"/>
    <col min="7" max="7" width="75" bestFit="1" customWidth="1"/>
    <col min="8" max="8" width="66.42578125" bestFit="1" customWidth="1"/>
  </cols>
  <sheetData>
    <row r="1" spans="1:9" ht="68.25" customHeight="1" x14ac:dyDescent="2.0499999999999998">
      <c r="I1" s="150"/>
    </row>
    <row r="2" spans="1:9" ht="68.25" customHeight="1" x14ac:dyDescent="0.25">
      <c r="A2" s="111"/>
      <c r="B2" s="112"/>
      <c r="C2" s="189" t="s">
        <v>335</v>
      </c>
      <c r="D2" s="189"/>
      <c r="E2" s="189"/>
      <c r="F2" s="189"/>
      <c r="G2" s="111"/>
      <c r="H2" s="111"/>
    </row>
    <row r="3" spans="1:9" ht="68.25" customHeight="1" x14ac:dyDescent="0.25">
      <c r="A3" s="111" t="s">
        <v>5</v>
      </c>
      <c r="B3" s="112">
        <f ca="1">TODAY()</f>
        <v>45179</v>
      </c>
      <c r="C3" s="189"/>
      <c r="D3" s="189"/>
      <c r="E3" s="189"/>
      <c r="F3" s="189"/>
      <c r="G3" s="111" t="s">
        <v>346</v>
      </c>
      <c r="H3" s="111"/>
    </row>
    <row r="4" spans="1:9" ht="32.25" thickBot="1" x14ac:dyDescent="0.3">
      <c r="A4" s="186" t="s">
        <v>56</v>
      </c>
      <c r="B4" s="186"/>
      <c r="C4" s="186"/>
      <c r="D4" s="186"/>
      <c r="E4" s="186"/>
      <c r="F4" s="186"/>
      <c r="G4" s="143"/>
      <c r="H4" s="143"/>
    </row>
    <row r="5" spans="1:9" ht="92.25" customHeight="1" thickBot="1" x14ac:dyDescent="0.3">
      <c r="A5" s="115" t="s">
        <v>5</v>
      </c>
      <c r="B5" s="116" t="s">
        <v>0</v>
      </c>
      <c r="C5" s="98" t="s">
        <v>7</v>
      </c>
      <c r="D5" s="116" t="s">
        <v>1</v>
      </c>
      <c r="E5" s="116" t="s">
        <v>2</v>
      </c>
      <c r="F5" s="116" t="s">
        <v>3</v>
      </c>
      <c r="G5" s="117" t="s">
        <v>119</v>
      </c>
      <c r="H5" s="118" t="s">
        <v>6</v>
      </c>
    </row>
    <row r="6" spans="1:9" ht="74.25" customHeight="1" thickBot="1" x14ac:dyDescent="0.3">
      <c r="A6" s="120">
        <v>45057</v>
      </c>
      <c r="B6" s="116" t="s">
        <v>330</v>
      </c>
      <c r="C6" s="119">
        <f>'9-5-2023'!F14</f>
        <v>-364651</v>
      </c>
      <c r="D6" s="119"/>
      <c r="E6" s="119"/>
      <c r="F6" s="119">
        <f>C6</f>
        <v>-364651</v>
      </c>
      <c r="G6" s="117"/>
      <c r="H6" s="118"/>
    </row>
    <row r="7" spans="1:9" ht="74.25" customHeight="1" thickBot="1" x14ac:dyDescent="0.3">
      <c r="A7" s="120">
        <v>45057</v>
      </c>
      <c r="B7" s="116" t="s">
        <v>331</v>
      </c>
      <c r="C7" s="116"/>
      <c r="D7" s="119">
        <v>150</v>
      </c>
      <c r="E7" s="119"/>
      <c r="F7" s="119">
        <f>+F6+E7-D7</f>
        <v>-364801</v>
      </c>
      <c r="G7" s="117"/>
      <c r="H7" s="118"/>
    </row>
    <row r="8" spans="1:9" ht="74.25" customHeight="1" thickBot="1" x14ac:dyDescent="0.3">
      <c r="A8" s="120">
        <v>45057</v>
      </c>
      <c r="B8" s="148" t="s">
        <v>344</v>
      </c>
      <c r="C8" s="116"/>
      <c r="D8" s="135">
        <v>150</v>
      </c>
      <c r="E8" s="119"/>
      <c r="F8" s="119">
        <f>F7+E8-D8</f>
        <v>-364951</v>
      </c>
      <c r="G8" s="117" t="s">
        <v>345</v>
      </c>
      <c r="H8" s="122"/>
    </row>
    <row r="9" spans="1:9" ht="74.25" customHeight="1" thickBot="1" x14ac:dyDescent="0.55000000000000004">
      <c r="A9" s="120">
        <v>45057</v>
      </c>
      <c r="B9" s="116" t="s">
        <v>333</v>
      </c>
      <c r="C9" s="116"/>
      <c r="D9" s="135">
        <v>350</v>
      </c>
      <c r="E9" s="119"/>
      <c r="F9" s="119">
        <f>F8+E9-D9</f>
        <v>-365301</v>
      </c>
      <c r="G9" s="117"/>
      <c r="H9" s="124"/>
    </row>
    <row r="10" spans="1:9" ht="74.25" customHeight="1" thickBot="1" x14ac:dyDescent="0.3">
      <c r="A10" s="187" t="s">
        <v>4</v>
      </c>
      <c r="B10" s="188"/>
      <c r="C10" s="136">
        <f>SUM(C6:C9)</f>
        <v>-364651</v>
      </c>
      <c r="D10" s="119">
        <f>SUM(D6:D9)</f>
        <v>650</v>
      </c>
      <c r="E10" s="119">
        <f>SUM(E6:E9)</f>
        <v>0</v>
      </c>
      <c r="F10" s="119">
        <f>+C10+E10-D10</f>
        <v>-365301</v>
      </c>
      <c r="G10" s="117"/>
      <c r="H10" s="118"/>
    </row>
    <row r="11" spans="1:9" ht="31.5" x14ac:dyDescent="0.25">
      <c r="A11" s="108"/>
      <c r="B11" s="108"/>
      <c r="C11" s="108"/>
      <c r="D11" s="108"/>
      <c r="E11" s="108"/>
      <c r="F11" s="108"/>
      <c r="G11" s="108"/>
      <c r="H11" s="108"/>
    </row>
    <row r="12" spans="1:9" ht="31.5" x14ac:dyDescent="0.25">
      <c r="A12" s="108"/>
      <c r="B12" s="104" t="s">
        <v>58</v>
      </c>
      <c r="C12" s="104"/>
      <c r="D12" s="104"/>
      <c r="E12" s="104"/>
      <c r="F12" s="104" t="s">
        <v>253</v>
      </c>
      <c r="G12" s="104"/>
      <c r="H12" s="104" t="s">
        <v>8</v>
      </c>
    </row>
    <row r="13" spans="1:9" ht="31.5" x14ac:dyDescent="0.25">
      <c r="A13" s="108"/>
      <c r="B13" s="108"/>
      <c r="C13" s="108"/>
      <c r="D13" s="109"/>
      <c r="E13" s="108"/>
      <c r="F13" s="108"/>
      <c r="G13" s="108"/>
      <c r="H13" s="108"/>
    </row>
    <row r="14" spans="1:9" ht="31.5" x14ac:dyDescent="0.25">
      <c r="A14" s="108"/>
      <c r="B14" s="108" t="s">
        <v>9</v>
      </c>
      <c r="C14" s="108"/>
      <c r="D14" s="108"/>
      <c r="E14" s="108"/>
      <c r="F14" s="108" t="s">
        <v>254</v>
      </c>
      <c r="G14" s="108"/>
      <c r="H14" s="108" t="s">
        <v>10</v>
      </c>
    </row>
  </sheetData>
  <mergeCells count="3">
    <mergeCell ref="A4:F4"/>
    <mergeCell ref="A10:B10"/>
    <mergeCell ref="C2:F3"/>
  </mergeCells>
  <printOptions horizontalCentered="1" verticalCentered="1"/>
  <pageMargins left="0" right="0" top="0" bottom="0" header="0.3" footer="0.3"/>
  <pageSetup paperSize="9" scale="33" orientation="landscape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"/>
  <sheetViews>
    <sheetView rightToLeft="1" topLeftCell="B1" zoomScale="44" zoomScaleNormal="44" workbookViewId="0">
      <selection activeCell="D10" sqref="D10"/>
    </sheetView>
  </sheetViews>
  <sheetFormatPr defaultRowHeight="15" x14ac:dyDescent="0.25"/>
  <cols>
    <col min="1" max="1" width="41.140625" customWidth="1"/>
    <col min="2" max="2" width="65.140625" bestFit="1" customWidth="1"/>
    <col min="3" max="3" width="34.5703125" bestFit="1" customWidth="1"/>
    <col min="4" max="4" width="35.85546875" bestFit="1" customWidth="1"/>
    <col min="5" max="5" width="58.85546875" customWidth="1"/>
    <col min="6" max="6" width="56.28515625" customWidth="1"/>
    <col min="7" max="7" width="102.140625" bestFit="1" customWidth="1"/>
    <col min="8" max="8" width="66.42578125" bestFit="1" customWidth="1"/>
  </cols>
  <sheetData>
    <row r="1" spans="1:8" ht="68.25" customHeight="1" x14ac:dyDescent="2.0499999999999998">
      <c r="A1" s="111"/>
      <c r="B1" s="112"/>
      <c r="C1" s="149"/>
      <c r="D1" s="149"/>
      <c r="E1" s="189" t="s">
        <v>335</v>
      </c>
      <c r="F1" s="189"/>
      <c r="G1" s="189"/>
      <c r="H1" s="150"/>
    </row>
    <row r="2" spans="1:8" ht="68.25" customHeight="1" x14ac:dyDescent="2.0499999999999998">
      <c r="A2" s="111" t="s">
        <v>5</v>
      </c>
      <c r="B2" s="112">
        <f ca="1">TODAY()</f>
        <v>45179</v>
      </c>
      <c r="C2" s="149"/>
      <c r="D2" s="149"/>
      <c r="E2" s="189"/>
      <c r="F2" s="189"/>
      <c r="G2" s="189"/>
      <c r="H2" s="111" t="s">
        <v>340</v>
      </c>
    </row>
    <row r="3" spans="1:8" ht="32.25" thickBot="1" x14ac:dyDescent="0.3">
      <c r="A3" s="186" t="s">
        <v>56</v>
      </c>
      <c r="B3" s="186"/>
      <c r="C3" s="186"/>
      <c r="D3" s="186"/>
      <c r="E3" s="186"/>
      <c r="F3" s="186"/>
      <c r="G3" s="147"/>
      <c r="H3" s="147"/>
    </row>
    <row r="4" spans="1:8" ht="92.25" customHeight="1" thickBot="1" x14ac:dyDescent="0.3">
      <c r="A4" s="115" t="s">
        <v>5</v>
      </c>
      <c r="B4" s="116" t="s">
        <v>0</v>
      </c>
      <c r="C4" s="98" t="s">
        <v>7</v>
      </c>
      <c r="D4" s="116" t="s">
        <v>1</v>
      </c>
      <c r="E4" s="116" t="s">
        <v>2</v>
      </c>
      <c r="F4" s="116" t="s">
        <v>3</v>
      </c>
      <c r="G4" s="117" t="s">
        <v>119</v>
      </c>
      <c r="H4" s="118" t="s">
        <v>6</v>
      </c>
    </row>
    <row r="5" spans="1:8" ht="74.25" customHeight="1" thickBot="1" x14ac:dyDescent="0.3">
      <c r="A5" s="120">
        <v>45057</v>
      </c>
      <c r="B5" s="116" t="s">
        <v>330</v>
      </c>
      <c r="C5" s="119">
        <f>'10-5-2023'!F10</f>
        <v>-365301</v>
      </c>
      <c r="D5" s="119"/>
      <c r="E5" s="119"/>
      <c r="F5" s="119">
        <f>C5</f>
        <v>-365301</v>
      </c>
      <c r="G5" s="117"/>
      <c r="H5" s="118"/>
    </row>
    <row r="6" spans="1:8" ht="74.25" customHeight="1" thickBot="1" x14ac:dyDescent="0.3">
      <c r="A6" s="120">
        <v>45057</v>
      </c>
      <c r="B6" s="116" t="s">
        <v>336</v>
      </c>
      <c r="C6" s="116"/>
      <c r="D6" s="119">
        <v>100000</v>
      </c>
      <c r="E6" s="119"/>
      <c r="F6" s="119">
        <f>+F5+E6-D6</f>
        <v>-465301</v>
      </c>
      <c r="G6" s="117" t="s">
        <v>339</v>
      </c>
      <c r="H6" s="118"/>
    </row>
    <row r="7" spans="1:8" ht="74.25" customHeight="1" thickBot="1" x14ac:dyDescent="0.3">
      <c r="A7" s="120">
        <v>45061</v>
      </c>
      <c r="B7" s="148" t="s">
        <v>43</v>
      </c>
      <c r="C7" s="116"/>
      <c r="D7" s="135">
        <v>1000</v>
      </c>
      <c r="E7" s="119"/>
      <c r="F7" s="119">
        <f>F6+E7-D7</f>
        <v>-466301</v>
      </c>
      <c r="G7" s="117" t="s">
        <v>337</v>
      </c>
      <c r="H7" s="122"/>
    </row>
    <row r="8" spans="1:8" ht="74.25" customHeight="1" thickBot="1" x14ac:dyDescent="0.55000000000000004">
      <c r="A8" s="120">
        <v>45061</v>
      </c>
      <c r="B8" s="116" t="s">
        <v>338</v>
      </c>
      <c r="C8" s="116"/>
      <c r="D8" s="135">
        <v>100</v>
      </c>
      <c r="E8" s="119"/>
      <c r="F8" s="119">
        <f>F7+E8-D8</f>
        <v>-466401</v>
      </c>
      <c r="G8" s="117" t="s">
        <v>338</v>
      </c>
      <c r="H8" s="124"/>
    </row>
    <row r="9" spans="1:8" ht="74.25" customHeight="1" thickBot="1" x14ac:dyDescent="0.3">
      <c r="A9" s="187" t="s">
        <v>4</v>
      </c>
      <c r="B9" s="188"/>
      <c r="C9" s="136">
        <f>SUM(C5:C8)</f>
        <v>-365301</v>
      </c>
      <c r="D9" s="119">
        <f>SUM(D6:D8)</f>
        <v>101100</v>
      </c>
      <c r="E9" s="119">
        <f>SUM(E5:E8)</f>
        <v>0</v>
      </c>
      <c r="F9" s="119">
        <f>+C9+E9-D9</f>
        <v>-466401</v>
      </c>
      <c r="G9" s="117"/>
      <c r="H9" s="118"/>
    </row>
    <row r="10" spans="1:8" ht="31.5" x14ac:dyDescent="0.25">
      <c r="A10" s="108"/>
      <c r="B10" s="108"/>
      <c r="C10" s="108"/>
      <c r="D10" s="108"/>
      <c r="E10" s="108"/>
      <c r="F10" s="108"/>
      <c r="G10" s="108"/>
      <c r="H10" s="108"/>
    </row>
    <row r="11" spans="1:8" ht="31.5" x14ac:dyDescent="0.25">
      <c r="A11" s="108"/>
      <c r="B11" s="104" t="s">
        <v>58</v>
      </c>
      <c r="C11" s="104"/>
      <c r="D11" s="104"/>
      <c r="E11" s="104"/>
      <c r="F11" s="104" t="s">
        <v>253</v>
      </c>
      <c r="G11" s="104"/>
      <c r="H11" s="104" t="s">
        <v>8</v>
      </c>
    </row>
    <row r="12" spans="1:8" ht="31.5" x14ac:dyDescent="0.25">
      <c r="A12" s="108"/>
      <c r="B12" s="108"/>
      <c r="C12" s="108"/>
      <c r="D12" s="109"/>
      <c r="E12" s="108"/>
      <c r="F12" s="108"/>
      <c r="G12" s="108"/>
      <c r="H12" s="108"/>
    </row>
    <row r="13" spans="1:8" ht="31.5" x14ac:dyDescent="0.25">
      <c r="A13" s="108"/>
      <c r="B13" s="108" t="s">
        <v>9</v>
      </c>
      <c r="C13" s="108"/>
      <c r="D13" s="108"/>
      <c r="E13" s="108"/>
      <c r="F13" s="108" t="s">
        <v>254</v>
      </c>
      <c r="G13" s="108"/>
      <c r="H13" s="108" t="s">
        <v>10</v>
      </c>
    </row>
  </sheetData>
  <mergeCells count="3">
    <mergeCell ref="A3:F3"/>
    <mergeCell ref="A9:B9"/>
    <mergeCell ref="E1:G2"/>
  </mergeCells>
  <printOptions horizontalCentered="1" verticalCentered="1"/>
  <pageMargins left="0" right="0" top="0" bottom="0" header="0.3" footer="0.3"/>
  <pageSetup paperSize="9" scale="31" orientation="landscape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showGridLines="0" rightToLeft="1" topLeftCell="B4" zoomScale="44" zoomScaleNormal="44" workbookViewId="0">
      <selection activeCell="H7" sqref="H7"/>
    </sheetView>
  </sheetViews>
  <sheetFormatPr defaultRowHeight="15" x14ac:dyDescent="0.25"/>
  <cols>
    <col min="1" max="1" width="41.140625" customWidth="1"/>
    <col min="2" max="2" width="65.140625" bestFit="1" customWidth="1"/>
    <col min="3" max="3" width="34.5703125" bestFit="1" customWidth="1"/>
    <col min="4" max="4" width="35.85546875" bestFit="1" customWidth="1"/>
    <col min="5" max="5" width="58.85546875" customWidth="1"/>
    <col min="6" max="6" width="56.28515625" customWidth="1"/>
    <col min="7" max="7" width="102.140625" bestFit="1" customWidth="1"/>
    <col min="8" max="8" width="66.42578125" bestFit="1" customWidth="1"/>
  </cols>
  <sheetData>
    <row r="1" spans="1:8" ht="68.25" customHeight="1" x14ac:dyDescent="2.0499999999999998">
      <c r="A1" s="111"/>
      <c r="B1" s="112"/>
      <c r="C1" s="149"/>
      <c r="D1" s="149"/>
      <c r="E1" s="189" t="s">
        <v>335</v>
      </c>
      <c r="F1" s="189"/>
      <c r="G1" s="189"/>
      <c r="H1" s="150"/>
    </row>
    <row r="2" spans="1:8" ht="68.25" customHeight="1" x14ac:dyDescent="2.0499999999999998">
      <c r="A2" s="111" t="s">
        <v>5</v>
      </c>
      <c r="B2" s="112">
        <f ca="1">TODAY()</f>
        <v>45179</v>
      </c>
      <c r="C2" s="149"/>
      <c r="D2" s="149"/>
      <c r="E2" s="189"/>
      <c r="F2" s="189"/>
      <c r="G2" s="189"/>
      <c r="H2" s="111" t="s">
        <v>358</v>
      </c>
    </row>
    <row r="3" spans="1:8" ht="32.25" thickBot="1" x14ac:dyDescent="0.3">
      <c r="A3" s="186" t="s">
        <v>56</v>
      </c>
      <c r="B3" s="186"/>
      <c r="C3" s="186"/>
      <c r="D3" s="186"/>
      <c r="E3" s="186"/>
      <c r="F3" s="186"/>
      <c r="G3" s="152"/>
      <c r="H3" s="152"/>
    </row>
    <row r="4" spans="1:8" ht="92.25" customHeight="1" thickBot="1" x14ac:dyDescent="0.3">
      <c r="A4" s="115" t="s">
        <v>5</v>
      </c>
      <c r="B4" s="116" t="s">
        <v>0</v>
      </c>
      <c r="C4" s="98" t="s">
        <v>7</v>
      </c>
      <c r="D4" s="116" t="s">
        <v>1</v>
      </c>
      <c r="E4" s="116" t="s">
        <v>2</v>
      </c>
      <c r="F4" s="116" t="s">
        <v>3</v>
      </c>
      <c r="G4" s="117" t="s">
        <v>119</v>
      </c>
      <c r="H4" s="118" t="s">
        <v>6</v>
      </c>
    </row>
    <row r="5" spans="1:8" ht="74.25" customHeight="1" thickBot="1" x14ac:dyDescent="0.3">
      <c r="A5" s="120">
        <v>45057</v>
      </c>
      <c r="B5" s="116" t="s">
        <v>330</v>
      </c>
      <c r="C5" s="119">
        <f>'11-5-2023'!F9</f>
        <v>-466401</v>
      </c>
      <c r="D5" s="119"/>
      <c r="E5" s="119"/>
      <c r="F5" s="119">
        <f>C5</f>
        <v>-466401</v>
      </c>
      <c r="G5" s="117"/>
      <c r="H5" s="118"/>
    </row>
    <row r="6" spans="1:8" ht="74.25" customHeight="1" thickBot="1" x14ac:dyDescent="0.3">
      <c r="A6" s="120">
        <v>45071</v>
      </c>
      <c r="B6" s="153"/>
      <c r="C6" s="116"/>
      <c r="D6" s="119"/>
      <c r="E6" s="119"/>
      <c r="F6" s="119">
        <f>+F5+E6-D6</f>
        <v>-466401</v>
      </c>
      <c r="G6" s="117"/>
      <c r="H6" s="118"/>
    </row>
    <row r="7" spans="1:8" ht="74.25" customHeight="1" thickBot="1" x14ac:dyDescent="0.3">
      <c r="A7" s="120"/>
      <c r="B7" s="153" t="s">
        <v>284</v>
      </c>
      <c r="C7" s="116"/>
      <c r="D7" s="135">
        <f>18*100</f>
        <v>1800</v>
      </c>
      <c r="E7" s="119"/>
      <c r="F7" s="119">
        <f>+F6+E7-D7</f>
        <v>-468201</v>
      </c>
      <c r="G7" s="117" t="s">
        <v>365</v>
      </c>
      <c r="H7" s="118"/>
    </row>
    <row r="8" spans="1:8" ht="74.25" customHeight="1" thickBot="1" x14ac:dyDescent="0.3">
      <c r="A8" s="120">
        <v>45071</v>
      </c>
      <c r="B8" s="153" t="s">
        <v>361</v>
      </c>
      <c r="C8" s="116"/>
      <c r="D8" s="135">
        <v>200</v>
      </c>
      <c r="E8" s="119"/>
      <c r="F8" s="119">
        <f t="shared" ref="F8:F13" si="0">+F7+E8-D8</f>
        <v>-468401</v>
      </c>
      <c r="G8" s="117" t="s">
        <v>352</v>
      </c>
      <c r="H8" s="122"/>
    </row>
    <row r="9" spans="1:8" ht="74.25" customHeight="1" thickBot="1" x14ac:dyDescent="0.3">
      <c r="A9" s="120">
        <v>45071</v>
      </c>
      <c r="B9" s="153" t="s">
        <v>362</v>
      </c>
      <c r="C9" s="116"/>
      <c r="D9" s="135">
        <v>1000</v>
      </c>
      <c r="E9" s="119"/>
      <c r="F9" s="119">
        <f t="shared" si="0"/>
        <v>-469401</v>
      </c>
      <c r="G9" s="117" t="s">
        <v>353</v>
      </c>
      <c r="H9" s="122"/>
    </row>
    <row r="10" spans="1:8" ht="74.25" customHeight="1" thickBot="1" x14ac:dyDescent="0.3">
      <c r="A10" s="120">
        <v>45071</v>
      </c>
      <c r="B10" s="153" t="s">
        <v>48</v>
      </c>
      <c r="C10" s="116"/>
      <c r="D10" s="135">
        <f>5*1860</f>
        <v>9300</v>
      </c>
      <c r="E10" s="119"/>
      <c r="F10" s="119">
        <f t="shared" si="0"/>
        <v>-478701</v>
      </c>
      <c r="G10" s="117" t="s">
        <v>354</v>
      </c>
      <c r="H10" s="122"/>
    </row>
    <row r="11" spans="1:8" ht="74.25" customHeight="1" thickBot="1" x14ac:dyDescent="0.55000000000000004">
      <c r="A11" s="120">
        <v>45071</v>
      </c>
      <c r="B11" s="153" t="s">
        <v>363</v>
      </c>
      <c r="C11" s="116"/>
      <c r="D11" s="135">
        <v>100</v>
      </c>
      <c r="E11" s="119"/>
      <c r="F11" s="119">
        <f t="shared" si="0"/>
        <v>-478801</v>
      </c>
      <c r="G11" s="117" t="s">
        <v>338</v>
      </c>
      <c r="H11" s="124" t="s">
        <v>355</v>
      </c>
    </row>
    <row r="12" spans="1:8" ht="74.25" customHeight="1" thickBot="1" x14ac:dyDescent="0.55000000000000004">
      <c r="A12" s="120">
        <v>45071</v>
      </c>
      <c r="B12" s="120" t="s">
        <v>364</v>
      </c>
      <c r="C12" s="153"/>
      <c r="D12" s="116">
        <v>4500</v>
      </c>
      <c r="E12" s="119"/>
      <c r="F12" s="119">
        <f t="shared" si="0"/>
        <v>-483301</v>
      </c>
      <c r="G12" s="117" t="s">
        <v>356</v>
      </c>
      <c r="H12" s="124" t="s">
        <v>357</v>
      </c>
    </row>
    <row r="13" spans="1:8" ht="74.25" customHeight="1" thickBot="1" x14ac:dyDescent="0.55000000000000004">
      <c r="A13" s="120">
        <v>45071</v>
      </c>
      <c r="B13" s="120" t="s">
        <v>366</v>
      </c>
      <c r="C13" s="153"/>
      <c r="D13" s="116">
        <v>160</v>
      </c>
      <c r="E13" s="119"/>
      <c r="F13" s="119">
        <f t="shared" si="0"/>
        <v>-483461</v>
      </c>
      <c r="G13" s="117"/>
      <c r="H13" s="124"/>
    </row>
    <row r="14" spans="1:8" ht="74.25" customHeight="1" thickBot="1" x14ac:dyDescent="0.3">
      <c r="A14" s="187" t="s">
        <v>4</v>
      </c>
      <c r="B14" s="188"/>
      <c r="C14" s="136">
        <f>C5</f>
        <v>-466401</v>
      </c>
      <c r="D14" s="119">
        <f>SUM(D5:D13)</f>
        <v>17060</v>
      </c>
      <c r="E14" s="119">
        <f>SUM(E5:E11)</f>
        <v>0</v>
      </c>
      <c r="F14" s="119">
        <f>C14-D14</f>
        <v>-483461</v>
      </c>
      <c r="G14" s="117"/>
      <c r="H14" s="118"/>
    </row>
    <row r="15" spans="1:8" ht="31.5" x14ac:dyDescent="0.25">
      <c r="A15" s="108"/>
      <c r="B15" s="108"/>
      <c r="C15" s="108"/>
      <c r="D15" s="108"/>
      <c r="E15" s="108"/>
      <c r="F15" s="108"/>
      <c r="G15" s="108"/>
      <c r="H15" s="108"/>
    </row>
    <row r="16" spans="1:8" ht="31.5" x14ac:dyDescent="0.25">
      <c r="A16" s="108"/>
      <c r="B16" s="104" t="s">
        <v>58</v>
      </c>
      <c r="C16" s="104"/>
      <c r="D16" s="104"/>
      <c r="E16" s="104"/>
      <c r="F16" s="104" t="s">
        <v>253</v>
      </c>
      <c r="G16" s="104"/>
      <c r="H16" s="104" t="s">
        <v>8</v>
      </c>
    </row>
    <row r="17" spans="1:8" ht="31.5" x14ac:dyDescent="0.25">
      <c r="A17" s="108"/>
      <c r="B17" s="108"/>
      <c r="C17" s="108"/>
      <c r="D17" s="109"/>
      <c r="E17" s="108"/>
      <c r="F17" s="108"/>
      <c r="G17" s="108"/>
      <c r="H17" s="108"/>
    </row>
    <row r="18" spans="1:8" ht="31.5" x14ac:dyDescent="0.25">
      <c r="A18" s="108"/>
      <c r="B18" s="108" t="s">
        <v>9</v>
      </c>
      <c r="C18" s="108"/>
      <c r="D18" s="108"/>
      <c r="E18" s="108"/>
      <c r="F18" s="108" t="s">
        <v>254</v>
      </c>
      <c r="G18" s="108"/>
      <c r="H18" s="108" t="s">
        <v>10</v>
      </c>
    </row>
    <row r="23" spans="1:8" ht="18" customHeight="1" x14ac:dyDescent="0.35">
      <c r="D23" s="154"/>
      <c r="E23" s="155"/>
      <c r="F23" s="155"/>
    </row>
  </sheetData>
  <mergeCells count="3">
    <mergeCell ref="E1:G2"/>
    <mergeCell ref="A3:F3"/>
    <mergeCell ref="A14:B14"/>
  </mergeCells>
  <printOptions horizontalCentered="1" verticalCentered="1"/>
  <pageMargins left="0" right="0" top="0" bottom="0" header="0.3" footer="0.3"/>
  <pageSetup paperSize="9" scale="31" orientation="landscape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2"/>
  <sheetViews>
    <sheetView showGridLines="0" rightToLeft="1" topLeftCell="A10" zoomScale="48" zoomScaleNormal="48" workbookViewId="0">
      <selection activeCell="E27" sqref="E27"/>
    </sheetView>
  </sheetViews>
  <sheetFormatPr defaultRowHeight="15" x14ac:dyDescent="0.25"/>
  <cols>
    <col min="1" max="1" width="41.140625" customWidth="1"/>
    <col min="2" max="2" width="65.140625" bestFit="1" customWidth="1"/>
    <col min="3" max="3" width="34.5703125" bestFit="1" customWidth="1"/>
    <col min="4" max="4" width="35.85546875" bestFit="1" customWidth="1"/>
    <col min="5" max="5" width="58.85546875" customWidth="1"/>
    <col min="6" max="6" width="56.28515625" customWidth="1"/>
    <col min="7" max="7" width="41.5703125" customWidth="1"/>
    <col min="8" max="8" width="66.42578125" bestFit="1" customWidth="1"/>
  </cols>
  <sheetData>
    <row r="1" spans="1:8" ht="68.25" customHeight="1" x14ac:dyDescent="2.0499999999999998">
      <c r="A1" s="111"/>
      <c r="B1" s="112"/>
      <c r="C1" s="149"/>
      <c r="D1" s="149"/>
      <c r="E1" s="189" t="s">
        <v>335</v>
      </c>
      <c r="F1" s="189"/>
      <c r="G1" s="189"/>
      <c r="H1" s="150"/>
    </row>
    <row r="2" spans="1:8" ht="68.25" customHeight="1" x14ac:dyDescent="2.0499999999999998">
      <c r="A2" s="111" t="s">
        <v>5</v>
      </c>
      <c r="B2" s="112">
        <f ca="1">TODAY()</f>
        <v>45179</v>
      </c>
      <c r="C2" s="149"/>
      <c r="D2" s="149"/>
      <c r="E2" s="189"/>
      <c r="F2" s="189"/>
      <c r="G2" s="189"/>
      <c r="H2" s="111" t="s">
        <v>370</v>
      </c>
    </row>
    <row r="3" spans="1:8" ht="31.5" x14ac:dyDescent="0.25">
      <c r="A3" s="190" t="s">
        <v>56</v>
      </c>
      <c r="B3" s="190"/>
      <c r="C3" s="190"/>
      <c r="D3" s="190"/>
      <c r="E3" s="190"/>
      <c r="F3" s="190"/>
      <c r="G3" s="157"/>
      <c r="H3" s="157"/>
    </row>
    <row r="4" spans="1:8" ht="92.25" customHeight="1" x14ac:dyDescent="0.25">
      <c r="A4" s="162" t="s">
        <v>5</v>
      </c>
      <c r="B4" s="162" t="s">
        <v>0</v>
      </c>
      <c r="C4" s="163" t="s">
        <v>7</v>
      </c>
      <c r="D4" s="162" t="s">
        <v>1</v>
      </c>
      <c r="E4" s="162" t="s">
        <v>2</v>
      </c>
      <c r="F4" s="162" t="s">
        <v>3</v>
      </c>
      <c r="G4" s="162" t="s">
        <v>119</v>
      </c>
      <c r="H4" s="162" t="s">
        <v>6</v>
      </c>
    </row>
    <row r="5" spans="1:8" ht="74.25" customHeight="1" x14ac:dyDescent="0.25">
      <c r="A5" s="164">
        <v>45071</v>
      </c>
      <c r="B5" s="162" t="s">
        <v>7</v>
      </c>
      <c r="C5" s="165">
        <f>'25-5-2023'!F14</f>
        <v>-483461</v>
      </c>
      <c r="D5" s="165"/>
      <c r="E5" s="165"/>
      <c r="F5" s="165">
        <f>C5</f>
        <v>-483461</v>
      </c>
      <c r="G5" s="162"/>
      <c r="H5" s="162"/>
    </row>
    <row r="6" spans="1:8" ht="74.25" customHeight="1" x14ac:dyDescent="0.25">
      <c r="A6" s="164">
        <v>45075</v>
      </c>
      <c r="B6" s="164" t="s">
        <v>371</v>
      </c>
      <c r="C6" s="162"/>
      <c r="D6" s="165">
        <v>2800</v>
      </c>
      <c r="E6" s="165"/>
      <c r="F6" s="165">
        <f>+F5+E6-D6</f>
        <v>-486261</v>
      </c>
      <c r="G6" s="162"/>
      <c r="H6" s="162"/>
    </row>
    <row r="7" spans="1:8" ht="74.25" customHeight="1" x14ac:dyDescent="0.25">
      <c r="A7" s="164">
        <v>45075</v>
      </c>
      <c r="B7" s="164" t="s">
        <v>372</v>
      </c>
      <c r="C7" s="162"/>
      <c r="D7" s="165">
        <v>1500</v>
      </c>
      <c r="E7" s="165"/>
      <c r="F7" s="165">
        <f t="shared" ref="F7:F12" si="0">+F6+E7-D7</f>
        <v>-487761</v>
      </c>
      <c r="G7" s="162"/>
      <c r="H7" s="162"/>
    </row>
    <row r="8" spans="1:8" ht="74.25" customHeight="1" x14ac:dyDescent="0.25">
      <c r="A8" s="164">
        <v>45076</v>
      </c>
      <c r="B8" s="164" t="s">
        <v>374</v>
      </c>
      <c r="C8" s="162"/>
      <c r="D8" s="165">
        <v>10000</v>
      </c>
      <c r="E8" s="165"/>
      <c r="F8" s="165">
        <f t="shared" si="0"/>
        <v>-497761</v>
      </c>
      <c r="G8" s="162"/>
      <c r="H8" s="162"/>
    </row>
    <row r="9" spans="1:8" ht="74.25" customHeight="1" x14ac:dyDescent="0.25">
      <c r="A9" s="164">
        <v>45076</v>
      </c>
      <c r="B9" s="164" t="s">
        <v>375</v>
      </c>
      <c r="C9" s="162"/>
      <c r="D9" s="165">
        <v>10000</v>
      </c>
      <c r="E9" s="165"/>
      <c r="F9" s="165">
        <f t="shared" si="0"/>
        <v>-507761</v>
      </c>
      <c r="G9" s="162"/>
      <c r="H9" s="162"/>
    </row>
    <row r="10" spans="1:8" ht="74.25" customHeight="1" x14ac:dyDescent="0.25">
      <c r="A10" s="164">
        <v>45076</v>
      </c>
      <c r="B10" s="164" t="s">
        <v>372</v>
      </c>
      <c r="C10" s="162"/>
      <c r="D10" s="165">
        <v>4000</v>
      </c>
      <c r="E10" s="165"/>
      <c r="F10" s="165">
        <f t="shared" si="0"/>
        <v>-511761</v>
      </c>
      <c r="G10" s="162"/>
      <c r="H10" s="162"/>
    </row>
    <row r="11" spans="1:8" ht="74.25" customHeight="1" x14ac:dyDescent="0.25">
      <c r="A11" s="164">
        <v>45076</v>
      </c>
      <c r="B11" s="164" t="s">
        <v>376</v>
      </c>
      <c r="C11" s="162"/>
      <c r="D11" s="165">
        <v>100</v>
      </c>
      <c r="E11" s="165"/>
      <c r="F11" s="165">
        <f t="shared" si="0"/>
        <v>-511861</v>
      </c>
      <c r="G11" s="162"/>
      <c r="H11" s="162"/>
    </row>
    <row r="12" spans="1:8" ht="74.25" customHeight="1" x14ac:dyDescent="0.25">
      <c r="A12" s="164"/>
      <c r="B12" s="164"/>
      <c r="C12" s="162"/>
      <c r="D12" s="165"/>
      <c r="E12" s="165"/>
      <c r="F12" s="165">
        <f t="shared" si="0"/>
        <v>-511861</v>
      </c>
      <c r="G12" s="162"/>
      <c r="H12" s="162"/>
    </row>
    <row r="13" spans="1:8" ht="74.25" customHeight="1" thickBot="1" x14ac:dyDescent="0.3">
      <c r="A13" s="191" t="s">
        <v>4</v>
      </c>
      <c r="B13" s="192"/>
      <c r="C13" s="136">
        <f>C5</f>
        <v>-483461</v>
      </c>
      <c r="D13" s="159">
        <f>SUM(D6:D12)</f>
        <v>28400</v>
      </c>
      <c r="E13" s="159">
        <f>SUM(E5:E7)</f>
        <v>0</v>
      </c>
      <c r="F13" s="159">
        <f>C13-D13</f>
        <v>-511861</v>
      </c>
      <c r="G13" s="160"/>
      <c r="H13" s="161"/>
    </row>
    <row r="14" spans="1:8" ht="31.5" x14ac:dyDescent="0.25">
      <c r="A14" s="108"/>
      <c r="B14" s="108"/>
      <c r="C14" s="108"/>
      <c r="D14" s="108"/>
      <c r="E14" s="108"/>
      <c r="F14" s="108"/>
      <c r="G14" s="108"/>
      <c r="H14" s="108"/>
    </row>
    <row r="15" spans="1:8" ht="31.5" x14ac:dyDescent="0.25">
      <c r="A15" s="108"/>
      <c r="B15" s="104" t="s">
        <v>58</v>
      </c>
      <c r="C15" s="104"/>
      <c r="D15" s="104"/>
      <c r="E15" s="104"/>
      <c r="F15" s="104" t="s">
        <v>253</v>
      </c>
      <c r="G15" s="104"/>
      <c r="H15" s="104" t="s">
        <v>8</v>
      </c>
    </row>
    <row r="16" spans="1:8" ht="31.5" x14ac:dyDescent="0.25">
      <c r="A16" s="108"/>
      <c r="B16" s="108"/>
      <c r="C16" s="108"/>
      <c r="D16" s="109"/>
      <c r="E16" s="108"/>
      <c r="F16" s="108"/>
      <c r="G16" s="108"/>
      <c r="H16" s="108"/>
    </row>
    <row r="17" spans="1:8" ht="31.5" x14ac:dyDescent="0.25">
      <c r="A17" s="108"/>
      <c r="B17" s="108" t="s">
        <v>9</v>
      </c>
      <c r="C17" s="108"/>
      <c r="D17" s="108"/>
      <c r="E17" s="108"/>
      <c r="F17" s="108" t="s">
        <v>254</v>
      </c>
      <c r="G17" s="108"/>
      <c r="H17" s="108" t="s">
        <v>10</v>
      </c>
    </row>
    <row r="22" spans="1:8" ht="18" customHeight="1" x14ac:dyDescent="0.35">
      <c r="D22" s="154"/>
      <c r="E22" s="155"/>
      <c r="F22" s="155"/>
    </row>
  </sheetData>
  <mergeCells count="3">
    <mergeCell ref="E1:G2"/>
    <mergeCell ref="A3:F3"/>
    <mergeCell ref="A13:B13"/>
  </mergeCells>
  <printOptions horizontalCentered="1" verticalCentered="1"/>
  <pageMargins left="0" right="0" top="0" bottom="0" header="0.3" footer="0.3"/>
  <pageSetup paperSize="9" scale="36" orientation="landscape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showGridLines="0" rightToLeft="1" topLeftCell="B1" zoomScale="48" zoomScaleNormal="48" workbookViewId="0">
      <selection activeCell="D7" sqref="D7"/>
    </sheetView>
  </sheetViews>
  <sheetFormatPr defaultRowHeight="15" x14ac:dyDescent="0.25"/>
  <cols>
    <col min="1" max="1" width="41.140625" customWidth="1"/>
    <col min="2" max="2" width="65.140625" bestFit="1" customWidth="1"/>
    <col min="3" max="3" width="34.5703125" bestFit="1" customWidth="1"/>
    <col min="4" max="4" width="35.85546875" bestFit="1" customWidth="1"/>
    <col min="5" max="5" width="58.85546875" customWidth="1"/>
    <col min="6" max="6" width="56.28515625" customWidth="1"/>
    <col min="7" max="7" width="67.28515625" bestFit="1" customWidth="1"/>
    <col min="8" max="8" width="66.42578125" bestFit="1" customWidth="1"/>
  </cols>
  <sheetData>
    <row r="1" spans="1:8" ht="68.25" customHeight="1" x14ac:dyDescent="2.0499999999999998">
      <c r="A1" s="111"/>
      <c r="B1" s="112"/>
      <c r="C1" s="149"/>
      <c r="D1" s="149"/>
      <c r="E1" s="189" t="s">
        <v>335</v>
      </c>
      <c r="F1" s="189"/>
      <c r="G1" s="189"/>
      <c r="H1" s="150"/>
    </row>
    <row r="2" spans="1:8" ht="68.25" customHeight="1" x14ac:dyDescent="2.0499999999999998">
      <c r="A2" s="111" t="s">
        <v>5</v>
      </c>
      <c r="B2" s="112">
        <f ca="1">TODAY()</f>
        <v>45179</v>
      </c>
      <c r="C2" s="149"/>
      <c r="D2" s="149"/>
      <c r="E2" s="189"/>
      <c r="F2" s="189"/>
      <c r="G2" s="189"/>
      <c r="H2" s="111" t="s">
        <v>370</v>
      </c>
    </row>
    <row r="3" spans="1:8" ht="31.5" x14ac:dyDescent="0.25">
      <c r="A3" s="190" t="s">
        <v>56</v>
      </c>
      <c r="B3" s="190"/>
      <c r="C3" s="190"/>
      <c r="D3" s="190"/>
      <c r="E3" s="190"/>
      <c r="F3" s="190"/>
      <c r="G3" s="158"/>
      <c r="H3" s="158"/>
    </row>
    <row r="4" spans="1:8" ht="92.25" customHeight="1" x14ac:dyDescent="0.25">
      <c r="A4" s="162" t="s">
        <v>5</v>
      </c>
      <c r="B4" s="162" t="s">
        <v>0</v>
      </c>
      <c r="C4" s="163" t="s">
        <v>7</v>
      </c>
      <c r="D4" s="162" t="s">
        <v>1</v>
      </c>
      <c r="E4" s="162" t="s">
        <v>2</v>
      </c>
      <c r="F4" s="162" t="s">
        <v>3</v>
      </c>
      <c r="G4" s="162" t="s">
        <v>119</v>
      </c>
      <c r="H4" s="162" t="s">
        <v>6</v>
      </c>
    </row>
    <row r="5" spans="1:8" ht="74.25" customHeight="1" x14ac:dyDescent="0.25">
      <c r="A5" s="164">
        <v>45075</v>
      </c>
      <c r="B5" s="162" t="s">
        <v>7</v>
      </c>
      <c r="C5" s="165">
        <f>'29-5-2023'!F13</f>
        <v>-511861</v>
      </c>
      <c r="D5" s="165"/>
      <c r="E5" s="165"/>
      <c r="F5" s="165">
        <f>C5</f>
        <v>-511861</v>
      </c>
      <c r="G5" s="162"/>
      <c r="H5" s="162"/>
    </row>
    <row r="6" spans="1:8" ht="74.25" customHeight="1" x14ac:dyDescent="0.25">
      <c r="A6" s="164">
        <v>45078</v>
      </c>
      <c r="B6" s="164"/>
      <c r="C6" s="162"/>
      <c r="D6" s="165"/>
      <c r="E6" s="165"/>
      <c r="F6" s="165">
        <f>+F5+E6-D6</f>
        <v>-511861</v>
      </c>
      <c r="G6" s="162"/>
      <c r="H6" s="162"/>
    </row>
    <row r="7" spans="1:8" ht="74.25" customHeight="1" x14ac:dyDescent="0.25">
      <c r="A7" s="164">
        <v>45078</v>
      </c>
      <c r="B7" s="164" t="s">
        <v>48</v>
      </c>
      <c r="C7" s="162"/>
      <c r="D7" s="165">
        <f>4*1860</f>
        <v>7440</v>
      </c>
      <c r="E7" s="165"/>
      <c r="F7" s="165">
        <f t="shared" ref="F7:F13" si="0">+F6+E7-D7</f>
        <v>-519301</v>
      </c>
      <c r="G7" s="162" t="s">
        <v>377</v>
      </c>
      <c r="H7" s="162"/>
    </row>
    <row r="8" spans="1:8" ht="74.25" customHeight="1" x14ac:dyDescent="0.25">
      <c r="A8" s="164">
        <v>45078</v>
      </c>
      <c r="B8" s="164" t="s">
        <v>284</v>
      </c>
      <c r="C8" s="162"/>
      <c r="D8" s="165">
        <f>4*110</f>
        <v>440</v>
      </c>
      <c r="E8" s="165"/>
      <c r="F8" s="165">
        <f t="shared" si="0"/>
        <v>-519741</v>
      </c>
      <c r="G8" s="162" t="s">
        <v>378</v>
      </c>
      <c r="H8" s="162"/>
    </row>
    <row r="9" spans="1:8" ht="74.25" customHeight="1" x14ac:dyDescent="0.25">
      <c r="A9" s="164">
        <v>45078</v>
      </c>
      <c r="B9" s="164" t="s">
        <v>380</v>
      </c>
      <c r="C9" s="162"/>
      <c r="D9" s="165">
        <v>700</v>
      </c>
      <c r="E9" s="165"/>
      <c r="F9" s="165">
        <f t="shared" si="0"/>
        <v>-520441</v>
      </c>
      <c r="G9" s="162" t="s">
        <v>379</v>
      </c>
      <c r="H9" s="162"/>
    </row>
    <row r="10" spans="1:8" ht="74.25" customHeight="1" x14ac:dyDescent="0.25">
      <c r="A10" s="164">
        <v>45078</v>
      </c>
      <c r="B10" s="164" t="s">
        <v>361</v>
      </c>
      <c r="C10" s="162"/>
      <c r="D10" s="165">
        <v>400</v>
      </c>
      <c r="E10" s="165"/>
      <c r="F10" s="165">
        <f t="shared" si="0"/>
        <v>-520841</v>
      </c>
      <c r="G10" s="162" t="s">
        <v>381</v>
      </c>
      <c r="H10" s="162"/>
    </row>
    <row r="11" spans="1:8" ht="74.25" customHeight="1" x14ac:dyDescent="0.25">
      <c r="A11" s="164">
        <v>45078</v>
      </c>
      <c r="B11" s="164" t="s">
        <v>382</v>
      </c>
      <c r="C11" s="162"/>
      <c r="D11" s="165">
        <v>300</v>
      </c>
      <c r="E11" s="165"/>
      <c r="F11" s="165">
        <f t="shared" si="0"/>
        <v>-521141</v>
      </c>
      <c r="G11" s="162" t="s">
        <v>383</v>
      </c>
      <c r="H11" s="162"/>
    </row>
    <row r="12" spans="1:8" ht="74.25" customHeight="1" x14ac:dyDescent="0.25">
      <c r="A12" s="164">
        <v>45078</v>
      </c>
      <c r="B12" s="164" t="s">
        <v>111</v>
      </c>
      <c r="C12" s="162"/>
      <c r="D12" s="165">
        <v>500</v>
      </c>
      <c r="E12" s="165"/>
      <c r="F12" s="165">
        <f t="shared" si="0"/>
        <v>-521641</v>
      </c>
      <c r="G12" s="162" t="s">
        <v>384</v>
      </c>
      <c r="H12" s="162"/>
    </row>
    <row r="13" spans="1:8" ht="74.25" customHeight="1" x14ac:dyDescent="0.25">
      <c r="A13" s="164">
        <v>45078</v>
      </c>
      <c r="B13" s="164" t="s">
        <v>361</v>
      </c>
      <c r="C13" s="162"/>
      <c r="D13" s="165">
        <v>200</v>
      </c>
      <c r="E13" s="165"/>
      <c r="F13" s="165">
        <f t="shared" si="0"/>
        <v>-521841</v>
      </c>
      <c r="G13" s="162" t="s">
        <v>385</v>
      </c>
      <c r="H13" s="162"/>
    </row>
    <row r="14" spans="1:8" ht="74.25" customHeight="1" thickBot="1" x14ac:dyDescent="0.3">
      <c r="A14" s="191" t="s">
        <v>4</v>
      </c>
      <c r="B14" s="192"/>
      <c r="C14" s="136">
        <f>C5</f>
        <v>-511861</v>
      </c>
      <c r="D14" s="159">
        <f>SUM(D6:D13)</f>
        <v>9980</v>
      </c>
      <c r="E14" s="159">
        <f>SUM(E5:E7)</f>
        <v>0</v>
      </c>
      <c r="F14" s="159">
        <f>C14-D14</f>
        <v>-521841</v>
      </c>
      <c r="G14" s="160"/>
      <c r="H14" s="161"/>
    </row>
    <row r="15" spans="1:8" ht="31.5" x14ac:dyDescent="0.25">
      <c r="A15" s="108"/>
      <c r="B15" s="108"/>
      <c r="C15" s="108"/>
      <c r="D15" s="108"/>
      <c r="E15" s="108"/>
      <c r="F15" s="108"/>
      <c r="G15" s="108"/>
      <c r="H15" s="108"/>
    </row>
    <row r="16" spans="1:8" ht="31.5" x14ac:dyDescent="0.25">
      <c r="A16" s="108"/>
      <c r="B16" s="104" t="s">
        <v>58</v>
      </c>
      <c r="C16" s="104"/>
      <c r="D16" s="104"/>
      <c r="E16" s="104"/>
      <c r="F16" s="104" t="s">
        <v>253</v>
      </c>
      <c r="G16" s="104"/>
      <c r="H16" s="104" t="s">
        <v>8</v>
      </c>
    </row>
    <row r="17" spans="1:8" ht="31.5" x14ac:dyDescent="0.25">
      <c r="A17" s="108"/>
      <c r="B17" s="108"/>
      <c r="C17" s="108"/>
      <c r="D17" s="109"/>
      <c r="E17" s="108"/>
      <c r="F17" s="108"/>
      <c r="G17" s="108"/>
      <c r="H17" s="108"/>
    </row>
    <row r="18" spans="1:8" ht="31.5" x14ac:dyDescent="0.25">
      <c r="A18" s="108"/>
      <c r="B18" s="108" t="s">
        <v>9</v>
      </c>
      <c r="C18" s="108"/>
      <c r="D18" s="108"/>
      <c r="E18" s="108"/>
      <c r="F18" s="108" t="s">
        <v>254</v>
      </c>
      <c r="G18" s="108"/>
      <c r="H18" s="108" t="s">
        <v>10</v>
      </c>
    </row>
    <row r="23" spans="1:8" ht="18" customHeight="1" x14ac:dyDescent="0.35">
      <c r="D23" s="154"/>
      <c r="E23" s="155"/>
      <c r="F23" s="155"/>
    </row>
  </sheetData>
  <mergeCells count="3">
    <mergeCell ref="E1:G2"/>
    <mergeCell ref="A3:F3"/>
    <mergeCell ref="A14:B14"/>
  </mergeCells>
  <printOptions horizontalCentered="1" verticalCentered="1"/>
  <pageMargins left="0" right="0" top="0" bottom="0" header="0.31496062992125984" footer="0.31496062992125984"/>
  <pageSetup paperSize="9" scale="33" orientation="landscape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showGridLines="0" rightToLeft="1" topLeftCell="B1" zoomScale="48" zoomScaleNormal="48" workbookViewId="0">
      <selection activeCell="B10" sqref="B10"/>
    </sheetView>
  </sheetViews>
  <sheetFormatPr defaultRowHeight="15" x14ac:dyDescent="0.25"/>
  <cols>
    <col min="1" max="1" width="41.140625" customWidth="1"/>
    <col min="2" max="2" width="65.140625" bestFit="1" customWidth="1"/>
    <col min="3" max="3" width="34.5703125" bestFit="1" customWidth="1"/>
    <col min="4" max="4" width="35.85546875" bestFit="1" customWidth="1"/>
    <col min="5" max="5" width="58.85546875" customWidth="1"/>
    <col min="6" max="6" width="56.28515625" customWidth="1"/>
    <col min="7" max="7" width="77.42578125" customWidth="1"/>
    <col min="8" max="8" width="66.42578125" bestFit="1" customWidth="1"/>
  </cols>
  <sheetData>
    <row r="1" spans="1:8" ht="68.25" customHeight="1" x14ac:dyDescent="2.0499999999999998">
      <c r="A1" s="111"/>
      <c r="B1" s="112"/>
      <c r="C1" s="149"/>
      <c r="D1" s="149"/>
      <c r="E1" s="189" t="s">
        <v>335</v>
      </c>
      <c r="F1" s="189"/>
      <c r="G1" s="189"/>
      <c r="H1" s="150"/>
    </row>
    <row r="2" spans="1:8" ht="68.25" customHeight="1" x14ac:dyDescent="2.0499999999999998">
      <c r="A2" s="111" t="s">
        <v>5</v>
      </c>
      <c r="B2" s="112">
        <f ca="1">TODAY()</f>
        <v>45179</v>
      </c>
      <c r="C2" s="149"/>
      <c r="D2" s="149"/>
      <c r="E2" s="189"/>
      <c r="F2" s="189"/>
      <c r="G2" s="189"/>
      <c r="H2" s="111" t="s">
        <v>370</v>
      </c>
    </row>
    <row r="3" spans="1:8" ht="31.5" x14ac:dyDescent="0.25">
      <c r="A3" s="190" t="s">
        <v>56</v>
      </c>
      <c r="B3" s="190"/>
      <c r="C3" s="190"/>
      <c r="D3" s="190"/>
      <c r="E3" s="190"/>
      <c r="F3" s="190"/>
      <c r="G3" s="166"/>
      <c r="H3" s="166"/>
    </row>
    <row r="4" spans="1:8" ht="92.25" customHeight="1" x14ac:dyDescent="0.25">
      <c r="A4" s="162" t="s">
        <v>5</v>
      </c>
      <c r="B4" s="162" t="s">
        <v>0</v>
      </c>
      <c r="C4" s="163" t="s">
        <v>7</v>
      </c>
      <c r="D4" s="162" t="s">
        <v>1</v>
      </c>
      <c r="E4" s="162" t="s">
        <v>2</v>
      </c>
      <c r="F4" s="162" t="s">
        <v>3</v>
      </c>
      <c r="G4" s="162" t="s">
        <v>119</v>
      </c>
      <c r="H4" s="162" t="s">
        <v>6</v>
      </c>
    </row>
    <row r="5" spans="1:8" ht="74.25" customHeight="1" x14ac:dyDescent="0.25">
      <c r="A5" s="164">
        <v>45078</v>
      </c>
      <c r="B5" s="162" t="s">
        <v>7</v>
      </c>
      <c r="C5" s="165">
        <f>'1-6-2023'!F14</f>
        <v>-521841</v>
      </c>
      <c r="D5" s="165"/>
      <c r="E5" s="165"/>
      <c r="F5" s="165">
        <f>C5</f>
        <v>-521841</v>
      </c>
      <c r="G5" s="162"/>
      <c r="H5" s="162"/>
    </row>
    <row r="6" spans="1:8" ht="74.25" customHeight="1" x14ac:dyDescent="0.25">
      <c r="A6" s="164">
        <v>45081</v>
      </c>
      <c r="B6" s="168" t="s">
        <v>392</v>
      </c>
      <c r="C6" s="162"/>
      <c r="D6" s="165">
        <v>5000</v>
      </c>
      <c r="E6" s="165"/>
      <c r="F6" s="165">
        <f>+F5+E6-D6</f>
        <v>-526841</v>
      </c>
      <c r="G6" s="162" t="s">
        <v>392</v>
      </c>
      <c r="H6" s="162"/>
    </row>
    <row r="7" spans="1:8" ht="74.25" customHeight="1" x14ac:dyDescent="0.25">
      <c r="A7" s="164">
        <v>45081</v>
      </c>
      <c r="B7" s="162" t="s">
        <v>393</v>
      </c>
      <c r="C7" s="162"/>
      <c r="D7" s="165">
        <v>200</v>
      </c>
      <c r="E7" s="165"/>
      <c r="F7" s="165">
        <f t="shared" ref="F7:F13" si="0">+F6+E7-D7</f>
        <v>-527041</v>
      </c>
      <c r="G7" s="162" t="s">
        <v>393</v>
      </c>
      <c r="H7" s="162"/>
    </row>
    <row r="8" spans="1:8" ht="74.25" customHeight="1" x14ac:dyDescent="0.25">
      <c r="A8" s="164">
        <v>45081</v>
      </c>
      <c r="B8" s="164" t="s">
        <v>397</v>
      </c>
      <c r="C8" s="162"/>
      <c r="D8" s="165">
        <v>1500</v>
      </c>
      <c r="E8" s="165"/>
      <c r="F8" s="165">
        <f t="shared" si="0"/>
        <v>-528541</v>
      </c>
      <c r="G8" s="162" t="s">
        <v>394</v>
      </c>
      <c r="H8" s="162"/>
    </row>
    <row r="9" spans="1:8" ht="74.25" customHeight="1" x14ac:dyDescent="0.25">
      <c r="A9" s="164">
        <v>45081</v>
      </c>
      <c r="B9" s="164" t="s">
        <v>396</v>
      </c>
      <c r="C9" s="162"/>
      <c r="D9" s="165">
        <v>5000</v>
      </c>
      <c r="E9" s="165"/>
      <c r="F9" s="165">
        <f t="shared" si="0"/>
        <v>-533541</v>
      </c>
      <c r="G9" s="162" t="s">
        <v>395</v>
      </c>
      <c r="H9" s="162"/>
    </row>
    <row r="10" spans="1:8" ht="74.25" customHeight="1" x14ac:dyDescent="0.25">
      <c r="A10" s="164"/>
      <c r="B10" s="164"/>
      <c r="C10" s="162"/>
      <c r="D10" s="165"/>
      <c r="E10" s="165"/>
      <c r="F10" s="165">
        <f t="shared" si="0"/>
        <v>-533541</v>
      </c>
      <c r="G10" s="162"/>
      <c r="H10" s="162"/>
    </row>
    <row r="11" spans="1:8" ht="74.25" customHeight="1" x14ac:dyDescent="0.25">
      <c r="A11" s="164"/>
      <c r="B11" s="164"/>
      <c r="C11" s="162"/>
      <c r="D11" s="165"/>
      <c r="E11" s="165"/>
      <c r="F11" s="165">
        <f t="shared" si="0"/>
        <v>-533541</v>
      </c>
      <c r="G11" s="162"/>
      <c r="H11" s="162"/>
    </row>
    <row r="12" spans="1:8" ht="74.25" customHeight="1" x14ac:dyDescent="0.25">
      <c r="A12" s="164"/>
      <c r="B12" s="164"/>
      <c r="C12" s="162"/>
      <c r="D12" s="165"/>
      <c r="E12" s="165"/>
      <c r="F12" s="165">
        <f t="shared" si="0"/>
        <v>-533541</v>
      </c>
      <c r="G12" s="162"/>
      <c r="H12" s="162"/>
    </row>
    <row r="13" spans="1:8" ht="74.25" customHeight="1" x14ac:dyDescent="0.25">
      <c r="A13" s="164"/>
      <c r="B13" s="164"/>
      <c r="C13" s="162"/>
      <c r="D13" s="165"/>
      <c r="E13" s="165"/>
      <c r="F13" s="165">
        <f t="shared" si="0"/>
        <v>-533541</v>
      </c>
      <c r="G13" s="162"/>
      <c r="H13" s="162"/>
    </row>
    <row r="14" spans="1:8" ht="74.25" customHeight="1" thickBot="1" x14ac:dyDescent="0.3">
      <c r="A14" s="191" t="s">
        <v>4</v>
      </c>
      <c r="B14" s="192"/>
      <c r="C14" s="136">
        <f>C5</f>
        <v>-521841</v>
      </c>
      <c r="D14" s="159">
        <f>SUM(D6:D13)</f>
        <v>11700</v>
      </c>
      <c r="E14" s="159">
        <f>SUM(E5:E7)</f>
        <v>0</v>
      </c>
      <c r="F14" s="159">
        <f>C14-D14</f>
        <v>-533541</v>
      </c>
      <c r="G14" s="160"/>
      <c r="H14" s="161"/>
    </row>
    <row r="15" spans="1:8" ht="31.5" x14ac:dyDescent="0.25">
      <c r="A15" s="108"/>
      <c r="B15" s="108"/>
      <c r="C15" s="108"/>
      <c r="D15" s="108"/>
      <c r="E15" s="108"/>
      <c r="F15" s="108"/>
      <c r="G15" s="108"/>
      <c r="H15" s="108"/>
    </row>
    <row r="16" spans="1:8" ht="31.5" x14ac:dyDescent="0.25">
      <c r="A16" s="108"/>
      <c r="B16" s="104" t="s">
        <v>58</v>
      </c>
      <c r="C16" s="104"/>
      <c r="D16" s="104"/>
      <c r="E16" s="104"/>
      <c r="F16" s="104" t="s">
        <v>253</v>
      </c>
      <c r="G16" s="104"/>
      <c r="H16" s="104" t="s">
        <v>8</v>
      </c>
    </row>
    <row r="17" spans="1:8" ht="31.5" x14ac:dyDescent="0.25">
      <c r="A17" s="108"/>
      <c r="B17" s="108"/>
      <c r="C17" s="108"/>
      <c r="D17" s="109"/>
      <c r="E17" s="108"/>
      <c r="F17" s="108"/>
      <c r="G17" s="108"/>
      <c r="H17" s="108"/>
    </row>
    <row r="18" spans="1:8" ht="31.5" x14ac:dyDescent="0.25">
      <c r="A18" s="108"/>
      <c r="B18" s="108" t="s">
        <v>9</v>
      </c>
      <c r="C18" s="108"/>
      <c r="D18" s="108"/>
      <c r="E18" s="108"/>
      <c r="F18" s="108" t="s">
        <v>254</v>
      </c>
      <c r="G18" s="108"/>
      <c r="H18" s="108" t="s">
        <v>10</v>
      </c>
    </row>
    <row r="23" spans="1:8" ht="18" customHeight="1" x14ac:dyDescent="0.35">
      <c r="D23" s="154"/>
      <c r="E23" s="155"/>
      <c r="F23" s="155"/>
    </row>
  </sheetData>
  <mergeCells count="3">
    <mergeCell ref="E1:G2"/>
    <mergeCell ref="A3:F3"/>
    <mergeCell ref="A14:B14"/>
  </mergeCells>
  <printOptions horizontalCentered="1" verticalCentered="1"/>
  <pageMargins left="0" right="0" top="0" bottom="0" header="0.31496062992125984" footer="0.31496062992125984"/>
  <pageSetup paperSize="9" scale="3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9"/>
  <sheetViews>
    <sheetView rightToLeft="1" topLeftCell="C1" zoomScale="50" zoomScaleNormal="50" workbookViewId="0">
      <pane ySplit="3" topLeftCell="A26" activePane="bottomLeft" state="frozen"/>
      <selection pane="bottomLeft" activeCell="D37" sqref="D37"/>
    </sheetView>
  </sheetViews>
  <sheetFormatPr defaultRowHeight="15" x14ac:dyDescent="0.25"/>
  <cols>
    <col min="1" max="1" width="59.5703125" bestFit="1" customWidth="1"/>
    <col min="2" max="2" width="88" bestFit="1" customWidth="1"/>
    <col min="3" max="3" width="29.5703125" bestFit="1" customWidth="1"/>
    <col min="4" max="4" width="31.85546875" bestFit="1" customWidth="1"/>
    <col min="5" max="5" width="25.5703125" bestFit="1" customWidth="1"/>
    <col min="6" max="6" width="31.85546875" bestFit="1" customWidth="1"/>
    <col min="7" max="7" width="33.28515625" customWidth="1"/>
    <col min="8" max="8" width="159.28515625" bestFit="1" customWidth="1"/>
  </cols>
  <sheetData>
    <row r="1" spans="1:8" ht="28.5" x14ac:dyDescent="0.25">
      <c r="A1" s="52" t="s">
        <v>5</v>
      </c>
      <c r="B1" s="53">
        <v>45028</v>
      </c>
      <c r="C1" s="54"/>
      <c r="D1" s="55"/>
      <c r="E1" s="55"/>
      <c r="F1" s="56" t="s">
        <v>24</v>
      </c>
      <c r="G1" s="56"/>
      <c r="H1" s="56"/>
    </row>
    <row r="2" spans="1:8" ht="29.25" thickBot="1" x14ac:dyDescent="0.3">
      <c r="A2" s="57" t="s">
        <v>56</v>
      </c>
      <c r="B2" s="57"/>
      <c r="C2" s="57"/>
      <c r="D2" s="57"/>
      <c r="E2" s="57"/>
      <c r="F2" s="57"/>
      <c r="G2" s="57"/>
      <c r="H2" s="57"/>
    </row>
    <row r="3" spans="1:8" ht="41.25" customHeight="1" thickBot="1" x14ac:dyDescent="0.3">
      <c r="A3" s="58" t="s">
        <v>5</v>
      </c>
      <c r="B3" s="59" t="s">
        <v>0</v>
      </c>
      <c r="C3" s="60" t="s">
        <v>7</v>
      </c>
      <c r="D3" s="59" t="s">
        <v>1</v>
      </c>
      <c r="E3" s="59" t="s">
        <v>2</v>
      </c>
      <c r="F3" s="59" t="s">
        <v>3</v>
      </c>
      <c r="G3" s="61" t="s">
        <v>119</v>
      </c>
      <c r="H3" s="62" t="s">
        <v>6</v>
      </c>
    </row>
    <row r="4" spans="1:8" ht="41.25" customHeight="1" thickBot="1" x14ac:dyDescent="0.3">
      <c r="A4" s="58"/>
      <c r="B4" s="59" t="s">
        <v>7</v>
      </c>
      <c r="C4" s="63">
        <v>-32721</v>
      </c>
      <c r="D4" s="64"/>
      <c r="E4" s="64"/>
      <c r="F4" s="64">
        <f>C4</f>
        <v>-32721</v>
      </c>
      <c r="G4" s="61"/>
      <c r="H4" s="62"/>
    </row>
    <row r="5" spans="1:8" ht="41.25" customHeight="1" thickBot="1" x14ac:dyDescent="0.3">
      <c r="A5" s="65">
        <v>45028</v>
      </c>
      <c r="B5" s="59"/>
      <c r="C5" s="63"/>
      <c r="D5" s="64"/>
      <c r="E5" s="64"/>
      <c r="F5" s="64">
        <f>F4+E5-D5</f>
        <v>-32721</v>
      </c>
      <c r="G5" s="61"/>
      <c r="H5" s="62"/>
    </row>
    <row r="6" spans="1:8" ht="41.25" customHeight="1" thickBot="1" x14ac:dyDescent="0.3">
      <c r="A6" s="58"/>
      <c r="B6" s="59" t="s">
        <v>26</v>
      </c>
      <c r="C6" s="63"/>
      <c r="D6" s="64">
        <v>9500</v>
      </c>
      <c r="E6" s="64"/>
      <c r="F6" s="64">
        <f t="shared" ref="F6:F25" si="0">F5+E6-D6</f>
        <v>-42221</v>
      </c>
      <c r="G6" s="61" t="s">
        <v>26</v>
      </c>
      <c r="H6" s="62" t="s">
        <v>90</v>
      </c>
    </row>
    <row r="7" spans="1:8" ht="41.25" customHeight="1" thickBot="1" x14ac:dyDescent="0.3">
      <c r="A7" s="65">
        <v>45028</v>
      </c>
      <c r="B7" s="59" t="s">
        <v>88</v>
      </c>
      <c r="C7" s="63"/>
      <c r="D7" s="64">
        <v>500</v>
      </c>
      <c r="E7" s="64"/>
      <c r="F7" s="64">
        <f t="shared" si="0"/>
        <v>-42721</v>
      </c>
      <c r="G7" s="61" t="s">
        <v>88</v>
      </c>
      <c r="H7" s="62" t="s">
        <v>89</v>
      </c>
    </row>
    <row r="8" spans="1:8" ht="41.25" customHeight="1" thickBot="1" x14ac:dyDescent="0.3">
      <c r="A8" s="65">
        <v>45028</v>
      </c>
      <c r="B8" s="59" t="s">
        <v>26</v>
      </c>
      <c r="C8" s="63"/>
      <c r="D8" s="64">
        <v>9500</v>
      </c>
      <c r="E8" s="64"/>
      <c r="F8" s="64">
        <f t="shared" si="0"/>
        <v>-52221</v>
      </c>
      <c r="G8" s="61" t="s">
        <v>26</v>
      </c>
      <c r="H8" s="62" t="s">
        <v>90</v>
      </c>
    </row>
    <row r="9" spans="1:8" ht="41.25" customHeight="1" thickBot="1" x14ac:dyDescent="0.3">
      <c r="A9" s="65">
        <v>45028</v>
      </c>
      <c r="B9" s="59" t="s">
        <v>66</v>
      </c>
      <c r="C9" s="63"/>
      <c r="D9" s="64">
        <v>5500</v>
      </c>
      <c r="E9" s="64"/>
      <c r="F9" s="64">
        <f t="shared" si="0"/>
        <v>-57721</v>
      </c>
      <c r="G9" s="61" t="s">
        <v>66</v>
      </c>
      <c r="H9" s="62" t="s">
        <v>114</v>
      </c>
    </row>
    <row r="10" spans="1:8" ht="41.25" customHeight="1" thickBot="1" x14ac:dyDescent="0.3">
      <c r="A10" s="65">
        <v>45028</v>
      </c>
      <c r="B10" s="59" t="s">
        <v>91</v>
      </c>
      <c r="C10" s="63"/>
      <c r="D10" s="64">
        <v>330</v>
      </c>
      <c r="E10" s="64"/>
      <c r="F10" s="64">
        <f t="shared" si="0"/>
        <v>-58051</v>
      </c>
      <c r="G10" s="61" t="s">
        <v>91</v>
      </c>
      <c r="H10" s="62" t="s">
        <v>120</v>
      </c>
    </row>
    <row r="11" spans="1:8" ht="41.25" customHeight="1" thickBot="1" x14ac:dyDescent="0.3">
      <c r="A11" s="65">
        <v>45028</v>
      </c>
      <c r="B11" s="59" t="s">
        <v>92</v>
      </c>
      <c r="C11" s="63"/>
      <c r="D11" s="64">
        <v>400</v>
      </c>
      <c r="E11" s="64"/>
      <c r="F11" s="64">
        <f t="shared" si="0"/>
        <v>-58451</v>
      </c>
      <c r="G11" s="61" t="s">
        <v>92</v>
      </c>
      <c r="H11" s="62" t="s">
        <v>93</v>
      </c>
    </row>
    <row r="12" spans="1:8" ht="41.25" customHeight="1" thickBot="1" x14ac:dyDescent="0.3">
      <c r="A12" s="65">
        <v>45028</v>
      </c>
      <c r="B12" s="59" t="s">
        <v>91</v>
      </c>
      <c r="C12" s="63"/>
      <c r="D12" s="64">
        <v>440</v>
      </c>
      <c r="E12" s="64"/>
      <c r="F12" s="64">
        <f t="shared" si="0"/>
        <v>-58891</v>
      </c>
      <c r="G12" s="61" t="s">
        <v>91</v>
      </c>
      <c r="H12" s="62" t="s">
        <v>121</v>
      </c>
    </row>
    <row r="13" spans="1:8" ht="41.25" customHeight="1" thickBot="1" x14ac:dyDescent="0.3">
      <c r="A13" s="65">
        <v>45028</v>
      </c>
      <c r="B13" s="59" t="s">
        <v>94</v>
      </c>
      <c r="C13" s="63"/>
      <c r="D13" s="64">
        <v>235</v>
      </c>
      <c r="E13" s="64"/>
      <c r="F13" s="64">
        <f t="shared" si="0"/>
        <v>-59126</v>
      </c>
      <c r="G13" s="61" t="s">
        <v>94</v>
      </c>
      <c r="H13" s="62" t="s">
        <v>95</v>
      </c>
    </row>
    <row r="14" spans="1:8" ht="41.25" customHeight="1" thickBot="1" x14ac:dyDescent="0.3">
      <c r="A14" s="65">
        <v>45028</v>
      </c>
      <c r="B14" s="59" t="s">
        <v>96</v>
      </c>
      <c r="C14" s="63"/>
      <c r="D14" s="64">
        <v>100</v>
      </c>
      <c r="E14" s="64"/>
      <c r="F14" s="64">
        <f t="shared" si="0"/>
        <v>-59226</v>
      </c>
      <c r="G14" s="61" t="s">
        <v>96</v>
      </c>
      <c r="H14" s="62" t="s">
        <v>97</v>
      </c>
    </row>
    <row r="15" spans="1:8" ht="41.25" customHeight="1" thickBot="1" x14ac:dyDescent="0.3">
      <c r="A15" s="65">
        <v>45028</v>
      </c>
      <c r="B15" s="59" t="s">
        <v>91</v>
      </c>
      <c r="C15" s="63"/>
      <c r="D15" s="64">
        <v>2000</v>
      </c>
      <c r="E15" s="64"/>
      <c r="F15" s="64">
        <f t="shared" si="0"/>
        <v>-61226</v>
      </c>
      <c r="G15" s="61" t="s">
        <v>91</v>
      </c>
      <c r="H15" s="62" t="s">
        <v>115</v>
      </c>
    </row>
    <row r="16" spans="1:8" ht="41.25" customHeight="1" thickBot="1" x14ac:dyDescent="0.3">
      <c r="A16" s="65">
        <v>45028</v>
      </c>
      <c r="B16" s="59" t="s">
        <v>26</v>
      </c>
      <c r="C16" s="63"/>
      <c r="D16" s="64">
        <v>19000</v>
      </c>
      <c r="E16" s="64"/>
      <c r="F16" s="64">
        <f t="shared" si="0"/>
        <v>-80226</v>
      </c>
      <c r="G16" s="61" t="s">
        <v>26</v>
      </c>
      <c r="H16" s="62" t="s">
        <v>98</v>
      </c>
    </row>
    <row r="17" spans="1:8" ht="41.25" customHeight="1" thickBot="1" x14ac:dyDescent="0.3">
      <c r="A17" s="65">
        <v>45028</v>
      </c>
      <c r="B17" s="59" t="s">
        <v>88</v>
      </c>
      <c r="C17" s="63"/>
      <c r="D17" s="64">
        <v>50</v>
      </c>
      <c r="E17" s="64"/>
      <c r="F17" s="64">
        <f t="shared" si="0"/>
        <v>-80276</v>
      </c>
      <c r="G17" s="61" t="s">
        <v>88</v>
      </c>
      <c r="H17" s="62" t="s">
        <v>99</v>
      </c>
    </row>
    <row r="18" spans="1:8" ht="41.25" customHeight="1" thickBot="1" x14ac:dyDescent="0.3">
      <c r="A18" s="65">
        <v>45028</v>
      </c>
      <c r="B18" s="59" t="s">
        <v>66</v>
      </c>
      <c r="C18" s="63"/>
      <c r="D18" s="64">
        <v>880</v>
      </c>
      <c r="E18" s="64"/>
      <c r="F18" s="64">
        <f t="shared" si="0"/>
        <v>-81156</v>
      </c>
      <c r="G18" s="61" t="s">
        <v>66</v>
      </c>
      <c r="H18" s="62" t="s">
        <v>100</v>
      </c>
    </row>
    <row r="19" spans="1:8" ht="41.25" customHeight="1" thickBot="1" x14ac:dyDescent="0.3">
      <c r="A19" s="65">
        <v>45028</v>
      </c>
      <c r="B19" s="59" t="s">
        <v>91</v>
      </c>
      <c r="C19" s="63"/>
      <c r="D19" s="64">
        <v>440</v>
      </c>
      <c r="E19" s="64"/>
      <c r="F19" s="64">
        <f t="shared" si="0"/>
        <v>-81596</v>
      </c>
      <c r="G19" s="61" t="s">
        <v>91</v>
      </c>
      <c r="H19" s="62" t="s">
        <v>103</v>
      </c>
    </row>
    <row r="20" spans="1:8" ht="41.25" customHeight="1" thickBot="1" x14ac:dyDescent="0.3">
      <c r="A20" s="65">
        <v>45028</v>
      </c>
      <c r="B20" s="59" t="s">
        <v>66</v>
      </c>
      <c r="C20" s="63"/>
      <c r="D20" s="64">
        <v>5500</v>
      </c>
      <c r="E20" s="64"/>
      <c r="F20" s="64">
        <f t="shared" si="0"/>
        <v>-87096</v>
      </c>
      <c r="G20" s="61" t="s">
        <v>66</v>
      </c>
      <c r="H20" s="62" t="s">
        <v>116</v>
      </c>
    </row>
    <row r="21" spans="1:8" ht="41.25" customHeight="1" thickBot="1" x14ac:dyDescent="0.3">
      <c r="A21" s="65">
        <v>45028</v>
      </c>
      <c r="B21" s="59" t="s">
        <v>52</v>
      </c>
      <c r="C21" s="63"/>
      <c r="D21" s="64">
        <v>900</v>
      </c>
      <c r="E21" s="64"/>
      <c r="F21" s="64">
        <f t="shared" si="0"/>
        <v>-87996</v>
      </c>
      <c r="G21" s="61" t="s">
        <v>52</v>
      </c>
      <c r="H21" s="62" t="s">
        <v>101</v>
      </c>
    </row>
    <row r="22" spans="1:8" ht="41.25" customHeight="1" thickBot="1" x14ac:dyDescent="0.3">
      <c r="A22" s="65">
        <v>45028</v>
      </c>
      <c r="B22" s="59" t="s">
        <v>94</v>
      </c>
      <c r="C22" s="63"/>
      <c r="D22" s="64">
        <v>2380</v>
      </c>
      <c r="E22" s="64"/>
      <c r="F22" s="64">
        <f t="shared" si="0"/>
        <v>-90376</v>
      </c>
      <c r="G22" s="61" t="s">
        <v>94</v>
      </c>
      <c r="H22" s="62" t="s">
        <v>141</v>
      </c>
    </row>
    <row r="23" spans="1:8" ht="41.25" customHeight="1" thickBot="1" x14ac:dyDescent="0.3">
      <c r="A23" s="65">
        <v>45028</v>
      </c>
      <c r="B23" s="59" t="s">
        <v>96</v>
      </c>
      <c r="C23" s="63"/>
      <c r="D23" s="64">
        <v>850</v>
      </c>
      <c r="E23" s="64"/>
      <c r="F23" s="64">
        <f t="shared" si="0"/>
        <v>-91226</v>
      </c>
      <c r="G23" s="61" t="s">
        <v>96</v>
      </c>
      <c r="H23" s="62" t="s">
        <v>102</v>
      </c>
    </row>
    <row r="24" spans="1:8" ht="41.25" customHeight="1" thickBot="1" x14ac:dyDescent="0.3">
      <c r="A24" s="65">
        <v>45028</v>
      </c>
      <c r="B24" s="59" t="s">
        <v>91</v>
      </c>
      <c r="C24" s="63"/>
      <c r="D24" s="64">
        <v>440</v>
      </c>
      <c r="E24" s="64"/>
      <c r="F24" s="64">
        <f t="shared" si="0"/>
        <v>-91666</v>
      </c>
      <c r="G24" s="61" t="s">
        <v>91</v>
      </c>
      <c r="H24" s="62" t="s">
        <v>103</v>
      </c>
    </row>
    <row r="25" spans="1:8" ht="41.25" customHeight="1" thickBot="1" x14ac:dyDescent="0.3">
      <c r="A25" s="65">
        <v>45028</v>
      </c>
      <c r="B25" s="59" t="s">
        <v>26</v>
      </c>
      <c r="C25" s="63"/>
      <c r="D25" s="64">
        <v>9500</v>
      </c>
      <c r="E25" s="64"/>
      <c r="F25" s="64">
        <f t="shared" si="0"/>
        <v>-101166</v>
      </c>
      <c r="G25" s="61" t="s">
        <v>26</v>
      </c>
      <c r="H25" s="62" t="s">
        <v>122</v>
      </c>
    </row>
    <row r="26" spans="1:8" ht="41.25" customHeight="1" thickBot="1" x14ac:dyDescent="0.3">
      <c r="A26" s="65">
        <v>45028</v>
      </c>
      <c r="B26" s="59" t="s">
        <v>104</v>
      </c>
      <c r="C26" s="63"/>
      <c r="D26" s="64">
        <v>300</v>
      </c>
      <c r="E26" s="64"/>
      <c r="F26" s="64">
        <f>F25+E26-D26</f>
        <v>-101466</v>
      </c>
      <c r="G26" s="61" t="s">
        <v>104</v>
      </c>
      <c r="H26" s="62" t="s">
        <v>105</v>
      </c>
    </row>
    <row r="27" spans="1:8" ht="41.25" customHeight="1" thickBot="1" x14ac:dyDescent="0.3">
      <c r="A27" s="65">
        <v>45028</v>
      </c>
      <c r="B27" s="59" t="s">
        <v>66</v>
      </c>
      <c r="C27" s="63"/>
      <c r="D27" s="64">
        <v>5500</v>
      </c>
      <c r="E27" s="64"/>
      <c r="F27" s="64">
        <f t="shared" ref="F27:F33" si="1">F26+E27-D27</f>
        <v>-106966</v>
      </c>
      <c r="G27" s="61" t="s">
        <v>66</v>
      </c>
      <c r="H27" s="62" t="s">
        <v>117</v>
      </c>
    </row>
    <row r="28" spans="1:8" ht="41.25" customHeight="1" thickBot="1" x14ac:dyDescent="0.3">
      <c r="A28" s="65">
        <v>45028</v>
      </c>
      <c r="B28" s="59" t="s">
        <v>66</v>
      </c>
      <c r="C28" s="63"/>
      <c r="D28" s="64">
        <v>880</v>
      </c>
      <c r="E28" s="64"/>
      <c r="F28" s="64">
        <f t="shared" si="1"/>
        <v>-107846</v>
      </c>
      <c r="G28" s="61" t="s">
        <v>66</v>
      </c>
      <c r="H28" s="62" t="s">
        <v>106</v>
      </c>
    </row>
    <row r="29" spans="1:8" ht="41.25" customHeight="1" thickBot="1" x14ac:dyDescent="0.3">
      <c r="A29" s="65">
        <v>45028</v>
      </c>
      <c r="B29" s="59" t="s">
        <v>91</v>
      </c>
      <c r="C29" s="63"/>
      <c r="D29" s="64">
        <v>2000</v>
      </c>
      <c r="E29" s="64"/>
      <c r="F29" s="64">
        <f t="shared" si="1"/>
        <v>-109846</v>
      </c>
      <c r="G29" s="61" t="s">
        <v>91</v>
      </c>
      <c r="H29" s="62" t="s">
        <v>118</v>
      </c>
    </row>
    <row r="30" spans="1:8" ht="41.25" customHeight="1" thickBot="1" x14ac:dyDescent="0.3">
      <c r="A30" s="65">
        <v>45028</v>
      </c>
      <c r="B30" s="59" t="s">
        <v>200</v>
      </c>
      <c r="C30" s="63"/>
      <c r="D30" s="64">
        <v>50000</v>
      </c>
      <c r="E30" s="64"/>
      <c r="F30" s="64">
        <f t="shared" si="1"/>
        <v>-159846</v>
      </c>
      <c r="G30" s="61" t="s">
        <v>96</v>
      </c>
      <c r="H30" s="62" t="s">
        <v>108</v>
      </c>
    </row>
    <row r="31" spans="1:8" ht="41.25" customHeight="1" thickBot="1" x14ac:dyDescent="0.3">
      <c r="A31" s="65">
        <v>45028</v>
      </c>
      <c r="B31" s="59" t="s">
        <v>109</v>
      </c>
      <c r="C31" s="63"/>
      <c r="D31" s="64">
        <v>50000</v>
      </c>
      <c r="E31" s="64"/>
      <c r="F31" s="64">
        <f t="shared" si="1"/>
        <v>-209846</v>
      </c>
      <c r="G31" s="61" t="s">
        <v>109</v>
      </c>
      <c r="H31" s="62" t="s">
        <v>110</v>
      </c>
    </row>
    <row r="32" spans="1:8" ht="41.25" customHeight="1" thickBot="1" x14ac:dyDescent="0.3">
      <c r="A32" s="65">
        <v>45028</v>
      </c>
      <c r="B32" s="59" t="s">
        <v>88</v>
      </c>
      <c r="C32" s="63"/>
      <c r="D32" s="64">
        <v>250</v>
      </c>
      <c r="E32" s="64"/>
      <c r="F32" s="64">
        <f t="shared" si="1"/>
        <v>-210096</v>
      </c>
      <c r="G32" s="61" t="s">
        <v>88</v>
      </c>
      <c r="H32" s="62" t="s">
        <v>113</v>
      </c>
    </row>
    <row r="33" spans="1:8" ht="41.25" customHeight="1" thickBot="1" x14ac:dyDescent="0.3">
      <c r="A33" s="65">
        <v>45028</v>
      </c>
      <c r="B33" s="59" t="s">
        <v>111</v>
      </c>
      <c r="C33" s="63"/>
      <c r="D33" s="64">
        <v>100</v>
      </c>
      <c r="E33" s="64"/>
      <c r="F33" s="64">
        <f t="shared" si="1"/>
        <v>-210196</v>
      </c>
      <c r="G33" s="61" t="s">
        <v>111</v>
      </c>
      <c r="H33" s="62" t="s">
        <v>112</v>
      </c>
    </row>
    <row r="34" spans="1:8" ht="41.25" customHeight="1" thickBot="1" x14ac:dyDescent="0.3">
      <c r="A34" s="58" t="s">
        <v>4</v>
      </c>
      <c r="B34" s="59"/>
      <c r="C34" s="63">
        <f>SUM(C4:C26)</f>
        <v>-32721</v>
      </c>
      <c r="D34" s="64">
        <f>SUM(D4:D33)</f>
        <v>177475</v>
      </c>
      <c r="E34" s="64">
        <f>SUM(E4:E26)</f>
        <v>0</v>
      </c>
      <c r="F34" s="64">
        <f>+C34+E34-D34</f>
        <v>-210196</v>
      </c>
      <c r="G34" s="61"/>
      <c r="H34" s="62"/>
    </row>
    <row r="35" spans="1:8" ht="23.25" x14ac:dyDescent="0.35">
      <c r="A35" s="43"/>
      <c r="B35" s="43"/>
      <c r="C35" s="43"/>
      <c r="D35" s="43"/>
      <c r="E35" s="43"/>
      <c r="F35" s="43"/>
      <c r="G35" s="43"/>
      <c r="H35" s="43"/>
    </row>
    <row r="36" spans="1:8" ht="23.25" x14ac:dyDescent="0.35">
      <c r="A36" s="43"/>
      <c r="B36" s="46" t="s">
        <v>58</v>
      </c>
      <c r="C36" s="38"/>
      <c r="D36" s="38"/>
      <c r="E36" s="38"/>
      <c r="F36" s="38"/>
      <c r="G36" s="38"/>
      <c r="H36" s="47" t="s">
        <v>8</v>
      </c>
    </row>
    <row r="37" spans="1:8" ht="23.25" x14ac:dyDescent="0.35">
      <c r="A37" s="43"/>
      <c r="B37" s="43"/>
      <c r="C37" s="43"/>
      <c r="D37" s="44"/>
      <c r="E37" s="43"/>
      <c r="F37" s="43"/>
      <c r="G37" s="43"/>
      <c r="H37" s="43"/>
    </row>
    <row r="38" spans="1:8" ht="23.25" x14ac:dyDescent="0.35">
      <c r="A38" s="43"/>
      <c r="B38" s="45" t="s">
        <v>9</v>
      </c>
      <c r="C38" s="45"/>
      <c r="D38" s="43"/>
      <c r="E38" s="43"/>
      <c r="F38" s="43"/>
      <c r="G38" s="43"/>
      <c r="H38" s="45" t="s">
        <v>10</v>
      </c>
    </row>
    <row r="45" spans="1:8" ht="23.25" x14ac:dyDescent="0.35">
      <c r="E45" s="51"/>
    </row>
    <row r="47" spans="1:8" ht="23.25" x14ac:dyDescent="0.35">
      <c r="B47" s="51"/>
      <c r="C47" s="51"/>
      <c r="D47" s="51"/>
      <c r="E47" s="51"/>
      <c r="F47" s="51"/>
      <c r="G47" s="51"/>
      <c r="H47" s="51"/>
    </row>
    <row r="48" spans="1:8" ht="23.25" x14ac:dyDescent="0.35">
      <c r="B48" s="51"/>
      <c r="C48" s="51"/>
      <c r="D48" s="51"/>
      <c r="E48" s="51"/>
      <c r="F48" s="51"/>
      <c r="G48" s="51"/>
      <c r="H48" s="51"/>
    </row>
    <row r="49" spans="2:8" ht="23.25" x14ac:dyDescent="0.35">
      <c r="B49" s="51"/>
      <c r="C49" s="51"/>
      <c r="D49" s="51"/>
      <c r="E49" s="51"/>
      <c r="F49" s="51"/>
      <c r="G49" s="51"/>
      <c r="H49" s="51"/>
    </row>
    <row r="50" spans="2:8" ht="23.25" x14ac:dyDescent="0.35">
      <c r="B50" s="51"/>
      <c r="C50" s="51"/>
      <c r="D50" s="51"/>
      <c r="E50" s="51"/>
      <c r="F50" s="51"/>
      <c r="G50" s="51"/>
      <c r="H50" s="51"/>
    </row>
    <row r="51" spans="2:8" ht="23.25" x14ac:dyDescent="0.35">
      <c r="B51" s="51"/>
      <c r="C51" s="51"/>
      <c r="D51" s="51"/>
      <c r="E51" s="51"/>
      <c r="F51" s="51"/>
      <c r="G51" s="51"/>
      <c r="H51" s="51"/>
    </row>
    <row r="52" spans="2:8" ht="23.25" x14ac:dyDescent="0.35">
      <c r="B52" s="51"/>
      <c r="C52" s="51"/>
      <c r="D52" s="51"/>
      <c r="E52" s="51"/>
      <c r="F52" s="51"/>
      <c r="G52" s="51"/>
      <c r="H52" s="51"/>
    </row>
    <row r="53" spans="2:8" ht="23.25" x14ac:dyDescent="0.35">
      <c r="B53" s="51"/>
      <c r="C53" s="51"/>
      <c r="D53" s="51"/>
      <c r="E53" s="51"/>
      <c r="F53" s="51"/>
      <c r="G53" s="51"/>
      <c r="H53" s="51"/>
    </row>
    <row r="54" spans="2:8" ht="23.25" x14ac:dyDescent="0.35">
      <c r="B54" s="51"/>
      <c r="C54" s="51"/>
      <c r="D54" s="51"/>
      <c r="E54" s="51"/>
      <c r="F54" s="51"/>
      <c r="G54" s="51"/>
      <c r="H54" s="51"/>
    </row>
    <row r="55" spans="2:8" ht="23.25" x14ac:dyDescent="0.35">
      <c r="B55" s="51"/>
      <c r="C55" s="51"/>
      <c r="D55" s="51"/>
      <c r="E55" s="51"/>
      <c r="F55" s="51"/>
      <c r="G55" s="51"/>
      <c r="H55" s="51"/>
    </row>
    <row r="56" spans="2:8" ht="23.25" x14ac:dyDescent="0.35">
      <c r="B56" s="51"/>
      <c r="C56" s="51"/>
      <c r="D56" s="51"/>
      <c r="E56" s="51"/>
      <c r="F56" s="51"/>
      <c r="G56" s="51"/>
      <c r="H56" s="51"/>
    </row>
    <row r="57" spans="2:8" ht="23.25" x14ac:dyDescent="0.35">
      <c r="B57" s="51"/>
      <c r="C57" s="51"/>
      <c r="D57" s="51"/>
      <c r="E57" s="51"/>
      <c r="F57" s="51"/>
      <c r="G57" s="51"/>
      <c r="H57" s="51"/>
    </row>
    <row r="58" spans="2:8" ht="23.25" x14ac:dyDescent="0.35">
      <c r="B58" s="51"/>
      <c r="C58" s="51"/>
      <c r="D58" s="51"/>
      <c r="E58" s="51"/>
      <c r="F58" s="51"/>
      <c r="G58" s="51"/>
      <c r="H58" s="51"/>
    </row>
    <row r="59" spans="2:8" ht="23.25" x14ac:dyDescent="0.35">
      <c r="B59" s="51"/>
      <c r="C59" s="51"/>
      <c r="D59" s="51"/>
      <c r="E59" s="51"/>
      <c r="F59" s="51"/>
      <c r="G59" s="51"/>
      <c r="H59" s="51"/>
    </row>
  </sheetData>
  <autoFilter ref="A3:H34"/>
  <printOptions horizontalCentered="1" verticalCentered="1"/>
  <pageMargins left="0.7" right="0.7" top="0.75" bottom="0.75" header="0.3" footer="0.3"/>
  <pageSetup scale="26" orientation="landscape" verticalDpi="0" r:id="rId1"/>
  <ignoredErrors>
    <ignoredError sqref="D34" formula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showGridLines="0" rightToLeft="1" topLeftCell="A7" zoomScale="48" zoomScaleNormal="48" workbookViewId="0">
      <selection activeCell="B8" sqref="B8"/>
    </sheetView>
  </sheetViews>
  <sheetFormatPr defaultRowHeight="15" x14ac:dyDescent="0.25"/>
  <cols>
    <col min="1" max="1" width="41.140625" customWidth="1"/>
    <col min="2" max="2" width="65.140625" bestFit="1" customWidth="1"/>
    <col min="3" max="3" width="34.5703125" bestFit="1" customWidth="1"/>
    <col min="4" max="4" width="35.85546875" bestFit="1" customWidth="1"/>
    <col min="5" max="5" width="58.85546875" customWidth="1"/>
    <col min="6" max="6" width="56.28515625" customWidth="1"/>
    <col min="7" max="7" width="77.42578125" customWidth="1"/>
    <col min="8" max="8" width="66.42578125" bestFit="1" customWidth="1"/>
  </cols>
  <sheetData>
    <row r="1" spans="1:8" ht="68.25" customHeight="1" x14ac:dyDescent="2.0499999999999998">
      <c r="A1" s="111"/>
      <c r="B1" s="112"/>
      <c r="C1" s="149"/>
      <c r="D1" s="149"/>
      <c r="E1" s="189" t="s">
        <v>335</v>
      </c>
      <c r="F1" s="189"/>
      <c r="G1" s="189"/>
      <c r="H1" s="150"/>
    </row>
    <row r="2" spans="1:8" ht="68.25" customHeight="1" x14ac:dyDescent="2.0499999999999998">
      <c r="A2" s="111" t="s">
        <v>5</v>
      </c>
      <c r="B2" s="112">
        <f ca="1">TODAY()</f>
        <v>45179</v>
      </c>
      <c r="C2" s="149"/>
      <c r="D2" s="149"/>
      <c r="E2" s="189"/>
      <c r="F2" s="189"/>
      <c r="G2" s="189"/>
      <c r="H2" s="111" t="s">
        <v>403</v>
      </c>
    </row>
    <row r="3" spans="1:8" ht="31.5" x14ac:dyDescent="0.25">
      <c r="A3" s="190" t="s">
        <v>56</v>
      </c>
      <c r="B3" s="190"/>
      <c r="C3" s="190"/>
      <c r="D3" s="190"/>
      <c r="E3" s="190"/>
      <c r="F3" s="190"/>
      <c r="G3" s="167"/>
      <c r="H3" s="167"/>
    </row>
    <row r="4" spans="1:8" ht="92.25" customHeight="1" x14ac:dyDescent="0.25">
      <c r="A4" s="162" t="s">
        <v>5</v>
      </c>
      <c r="B4" s="162" t="s">
        <v>0</v>
      </c>
      <c r="C4" s="163" t="s">
        <v>7</v>
      </c>
      <c r="D4" s="162" t="s">
        <v>1</v>
      </c>
      <c r="E4" s="162" t="s">
        <v>2</v>
      </c>
      <c r="F4" s="162" t="s">
        <v>3</v>
      </c>
      <c r="G4" s="162" t="s">
        <v>119</v>
      </c>
      <c r="H4" s="162" t="s">
        <v>6</v>
      </c>
    </row>
    <row r="5" spans="1:8" ht="74.25" customHeight="1" x14ac:dyDescent="0.25">
      <c r="A5" s="164">
        <v>45081</v>
      </c>
      <c r="B5" s="162" t="s">
        <v>7</v>
      </c>
      <c r="C5" s="165">
        <f>'4-6-2023'!F14</f>
        <v>-533541</v>
      </c>
      <c r="D5" s="165"/>
      <c r="E5" s="165"/>
      <c r="F5" s="165">
        <f>C5</f>
        <v>-533541</v>
      </c>
      <c r="G5" s="162"/>
      <c r="H5" s="162"/>
    </row>
    <row r="6" spans="1:8" ht="74.25" customHeight="1" x14ac:dyDescent="0.25">
      <c r="A6" s="164">
        <v>45083</v>
      </c>
      <c r="B6" s="168" t="s">
        <v>399</v>
      </c>
      <c r="C6" s="162"/>
      <c r="D6" s="165">
        <v>15000</v>
      </c>
      <c r="E6" s="165"/>
      <c r="F6" s="165">
        <f>+F5+E6-D6</f>
        <v>-548541</v>
      </c>
      <c r="G6" s="162"/>
      <c r="H6" s="162"/>
    </row>
    <row r="7" spans="1:8" ht="74.25" customHeight="1" x14ac:dyDescent="0.25">
      <c r="A7" s="164">
        <v>45083</v>
      </c>
      <c r="B7" s="162" t="s">
        <v>400</v>
      </c>
      <c r="C7" s="162"/>
      <c r="D7" s="165">
        <v>5000</v>
      </c>
      <c r="E7" s="165"/>
      <c r="F7" s="165">
        <f t="shared" ref="F7:F9" si="0">+F6+E7-D7</f>
        <v>-553541</v>
      </c>
      <c r="G7" s="162"/>
      <c r="H7" s="162"/>
    </row>
    <row r="8" spans="1:8" ht="74.25" customHeight="1" x14ac:dyDescent="0.25">
      <c r="A8" s="164">
        <v>45083</v>
      </c>
      <c r="B8" s="164" t="s">
        <v>401</v>
      </c>
      <c r="C8" s="162"/>
      <c r="D8" s="165">
        <v>100</v>
      </c>
      <c r="E8" s="165"/>
      <c r="F8" s="165">
        <f t="shared" si="0"/>
        <v>-553641</v>
      </c>
      <c r="G8" s="162" t="s">
        <v>402</v>
      </c>
      <c r="H8" s="162"/>
    </row>
    <row r="9" spans="1:8" ht="74.25" customHeight="1" x14ac:dyDescent="0.25">
      <c r="A9" s="164"/>
      <c r="B9" s="164"/>
      <c r="C9" s="162"/>
      <c r="D9" s="165"/>
      <c r="E9" s="165"/>
      <c r="F9" s="165">
        <f t="shared" si="0"/>
        <v>-553641</v>
      </c>
      <c r="G9" s="162"/>
      <c r="H9" s="162"/>
    </row>
    <row r="10" spans="1:8" ht="74.25" customHeight="1" thickBot="1" x14ac:dyDescent="0.3">
      <c r="A10" s="191" t="s">
        <v>4</v>
      </c>
      <c r="B10" s="192"/>
      <c r="C10" s="136">
        <f>C5</f>
        <v>-533541</v>
      </c>
      <c r="D10" s="159">
        <f>SUM(D6:D9)</f>
        <v>20100</v>
      </c>
      <c r="E10" s="159">
        <f>SUM(E5:E7)</f>
        <v>0</v>
      </c>
      <c r="F10" s="159">
        <f>C10-D10</f>
        <v>-553641</v>
      </c>
      <c r="G10" s="160"/>
      <c r="H10" s="161"/>
    </row>
    <row r="11" spans="1:8" ht="31.5" x14ac:dyDescent="0.25">
      <c r="A11" s="108"/>
      <c r="B11" s="108"/>
      <c r="C11" s="108"/>
      <c r="D11" s="108"/>
      <c r="E11" s="108"/>
      <c r="F11" s="108"/>
      <c r="G11" s="108"/>
      <c r="H11" s="108"/>
    </row>
    <row r="12" spans="1:8" ht="31.5" x14ac:dyDescent="0.25">
      <c r="A12" s="108"/>
      <c r="B12" s="104" t="s">
        <v>58</v>
      </c>
      <c r="C12" s="104"/>
      <c r="D12" s="104"/>
      <c r="E12" s="104"/>
      <c r="F12" s="104" t="s">
        <v>253</v>
      </c>
      <c r="G12" s="104"/>
      <c r="H12" s="104" t="s">
        <v>8</v>
      </c>
    </row>
    <row r="13" spans="1:8" ht="31.5" x14ac:dyDescent="0.25">
      <c r="A13" s="108"/>
      <c r="B13" s="108"/>
      <c r="C13" s="108"/>
      <c r="D13" s="109"/>
      <c r="E13" s="108"/>
      <c r="F13" s="108"/>
      <c r="G13" s="108"/>
      <c r="H13" s="108"/>
    </row>
    <row r="14" spans="1:8" ht="31.5" x14ac:dyDescent="0.25">
      <c r="A14" s="108"/>
      <c r="B14" s="108" t="s">
        <v>9</v>
      </c>
      <c r="C14" s="108"/>
      <c r="D14" s="108"/>
      <c r="E14" s="108"/>
      <c r="F14" s="108" t="s">
        <v>254</v>
      </c>
      <c r="G14" s="108"/>
      <c r="H14" s="108" t="s">
        <v>10</v>
      </c>
    </row>
    <row r="19" spans="4:6" ht="18" customHeight="1" x14ac:dyDescent="0.35">
      <c r="D19" s="154"/>
      <c r="E19" s="155"/>
      <c r="F19" s="155"/>
    </row>
  </sheetData>
  <mergeCells count="3">
    <mergeCell ref="E1:G2"/>
    <mergeCell ref="A3:F3"/>
    <mergeCell ref="A10:B10"/>
  </mergeCells>
  <printOptions horizontalCentered="1" verticalCentered="1"/>
  <pageMargins left="0" right="0" top="0" bottom="0" header="0.31496062992125984" footer="0.31496062992125984"/>
  <pageSetup paperSize="9" scale="33" orientation="landscape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2"/>
  <sheetViews>
    <sheetView showGridLines="0" rightToLeft="1" topLeftCell="A7" zoomScale="48" zoomScaleNormal="48" workbookViewId="0">
      <selection activeCell="E17" sqref="E17"/>
    </sheetView>
  </sheetViews>
  <sheetFormatPr defaultRowHeight="15" x14ac:dyDescent="0.25"/>
  <cols>
    <col min="1" max="1" width="41.140625" customWidth="1"/>
    <col min="2" max="2" width="65.140625" bestFit="1" customWidth="1"/>
    <col min="3" max="3" width="34.5703125" bestFit="1" customWidth="1"/>
    <col min="4" max="4" width="35.85546875" bestFit="1" customWidth="1"/>
    <col min="5" max="5" width="58.85546875" customWidth="1"/>
    <col min="6" max="6" width="56.28515625" customWidth="1"/>
    <col min="7" max="7" width="89.140625" bestFit="1" customWidth="1"/>
    <col min="8" max="8" width="66.42578125" bestFit="1" customWidth="1"/>
  </cols>
  <sheetData>
    <row r="1" spans="1:8" ht="68.25" customHeight="1" x14ac:dyDescent="2.0499999999999998">
      <c r="A1" s="111"/>
      <c r="B1" s="112"/>
      <c r="C1" s="149"/>
      <c r="D1" s="149"/>
      <c r="E1" s="189" t="s">
        <v>335</v>
      </c>
      <c r="F1" s="189"/>
      <c r="G1" s="189"/>
      <c r="H1" s="150"/>
    </row>
    <row r="2" spans="1:8" ht="68.25" customHeight="1" x14ac:dyDescent="2.0499999999999998">
      <c r="A2" s="111" t="s">
        <v>5</v>
      </c>
      <c r="B2" s="112">
        <f ca="1">TODAY()</f>
        <v>45179</v>
      </c>
      <c r="C2" s="149"/>
      <c r="D2" s="149"/>
      <c r="E2" s="189"/>
      <c r="F2" s="189"/>
      <c r="G2" s="189"/>
      <c r="H2" s="111" t="s">
        <v>408</v>
      </c>
    </row>
    <row r="3" spans="1:8" ht="31.5" x14ac:dyDescent="0.25">
      <c r="A3" s="190" t="s">
        <v>56</v>
      </c>
      <c r="B3" s="190"/>
      <c r="C3" s="190"/>
      <c r="D3" s="190"/>
      <c r="E3" s="190"/>
      <c r="F3" s="190"/>
      <c r="G3" s="169"/>
      <c r="H3" s="169"/>
    </row>
    <row r="4" spans="1:8" ht="92.25" customHeight="1" x14ac:dyDescent="0.25">
      <c r="A4" s="162" t="s">
        <v>5</v>
      </c>
      <c r="B4" s="162" t="s">
        <v>0</v>
      </c>
      <c r="C4" s="163" t="s">
        <v>7</v>
      </c>
      <c r="D4" s="162" t="s">
        <v>1</v>
      </c>
      <c r="E4" s="162" t="s">
        <v>2</v>
      </c>
      <c r="F4" s="162" t="s">
        <v>3</v>
      </c>
      <c r="G4" s="162" t="s">
        <v>119</v>
      </c>
      <c r="H4" s="162" t="s">
        <v>6</v>
      </c>
    </row>
    <row r="5" spans="1:8" ht="74.25" customHeight="1" x14ac:dyDescent="0.25">
      <c r="A5" s="164">
        <v>45083</v>
      </c>
      <c r="B5" s="162" t="s">
        <v>7</v>
      </c>
      <c r="C5" s="165">
        <f>'6-6-2023'!F10</f>
        <v>-553641</v>
      </c>
      <c r="D5" s="165"/>
      <c r="E5" s="165"/>
      <c r="F5" s="165">
        <f>C5</f>
        <v>-553641</v>
      </c>
      <c r="G5" s="162"/>
      <c r="H5" s="162"/>
    </row>
    <row r="6" spans="1:8" ht="74.25" customHeight="1" x14ac:dyDescent="0.25">
      <c r="A6" s="164">
        <v>45084</v>
      </c>
      <c r="B6" s="168" t="s">
        <v>405</v>
      </c>
      <c r="C6" s="162"/>
      <c r="D6" s="165">
        <v>5000</v>
      </c>
      <c r="E6" s="165"/>
      <c r="F6" s="165">
        <f>+F5+E6-D6</f>
        <v>-558641</v>
      </c>
      <c r="G6" s="162"/>
      <c r="H6" s="162"/>
    </row>
    <row r="7" spans="1:8" ht="74.25" customHeight="1" x14ac:dyDescent="0.25">
      <c r="A7" s="164">
        <v>45084</v>
      </c>
      <c r="B7" s="162" t="s">
        <v>399</v>
      </c>
      <c r="C7" s="162"/>
      <c r="D7" s="165">
        <v>5000</v>
      </c>
      <c r="E7" s="165"/>
      <c r="F7" s="165">
        <f t="shared" ref="F7:F9" si="0">+F6+E7-D7</f>
        <v>-563641</v>
      </c>
      <c r="G7" s="162"/>
      <c r="H7" s="162"/>
    </row>
    <row r="8" spans="1:8" ht="74.25" customHeight="1" x14ac:dyDescent="0.25">
      <c r="A8" s="164">
        <v>45084</v>
      </c>
      <c r="B8" s="164" t="s">
        <v>406</v>
      </c>
      <c r="C8" s="162"/>
      <c r="D8" s="165">
        <v>150</v>
      </c>
      <c r="E8" s="165"/>
      <c r="F8" s="165">
        <f t="shared" si="0"/>
        <v>-563791</v>
      </c>
      <c r="G8" s="162"/>
      <c r="H8" s="162"/>
    </row>
    <row r="9" spans="1:8" ht="74.25" customHeight="1" x14ac:dyDescent="0.25">
      <c r="A9" s="164">
        <v>45084</v>
      </c>
      <c r="B9" s="164" t="s">
        <v>113</v>
      </c>
      <c r="C9" s="162"/>
      <c r="D9" s="165">
        <v>200</v>
      </c>
      <c r="E9" s="165"/>
      <c r="F9" s="165">
        <f t="shared" si="0"/>
        <v>-563991</v>
      </c>
      <c r="G9" s="162" t="s">
        <v>407</v>
      </c>
      <c r="H9" s="162"/>
    </row>
    <row r="10" spans="1:8" ht="74.25" customHeight="1" x14ac:dyDescent="0.25">
      <c r="A10" s="164">
        <v>45084</v>
      </c>
      <c r="B10" s="164" t="s">
        <v>411</v>
      </c>
      <c r="C10" s="162"/>
      <c r="D10" s="165">
        <v>3600</v>
      </c>
      <c r="E10" s="165"/>
      <c r="F10" s="165"/>
      <c r="G10" s="162"/>
      <c r="H10" s="164"/>
    </row>
    <row r="11" spans="1:8" ht="74.25" customHeight="1" x14ac:dyDescent="0.25">
      <c r="A11" s="164">
        <v>45084</v>
      </c>
      <c r="B11" s="164" t="s">
        <v>409</v>
      </c>
      <c r="C11" s="162"/>
      <c r="D11" s="165">
        <f>20*930</f>
        <v>18600</v>
      </c>
      <c r="E11" s="165"/>
      <c r="F11" s="165"/>
      <c r="G11" s="162" t="s">
        <v>410</v>
      </c>
      <c r="H11" s="164"/>
    </row>
    <row r="12" spans="1:8" ht="74.25" customHeight="1" x14ac:dyDescent="0.25">
      <c r="A12" s="164"/>
      <c r="B12" s="164"/>
      <c r="C12" s="162"/>
      <c r="D12" s="165"/>
      <c r="E12" s="165"/>
      <c r="F12" s="165"/>
      <c r="G12" s="162"/>
      <c r="H12" s="164"/>
    </row>
    <row r="13" spans="1:8" ht="74.25" customHeight="1" thickBot="1" x14ac:dyDescent="0.3">
      <c r="A13" s="191" t="s">
        <v>4</v>
      </c>
      <c r="B13" s="192"/>
      <c r="C13" s="136">
        <f>C5</f>
        <v>-553641</v>
      </c>
      <c r="D13" s="159">
        <f>SUM(D5:D12)</f>
        <v>32550</v>
      </c>
      <c r="E13" s="159">
        <f>SUM(E5:E7)</f>
        <v>0</v>
      </c>
      <c r="F13" s="159">
        <f>C13-D13</f>
        <v>-586191</v>
      </c>
      <c r="G13" s="160"/>
      <c r="H13" s="161"/>
    </row>
    <row r="14" spans="1:8" ht="31.5" x14ac:dyDescent="0.25">
      <c r="A14" s="108"/>
      <c r="B14" s="108"/>
      <c r="C14" s="108"/>
      <c r="D14" s="108"/>
      <c r="E14" s="108"/>
      <c r="F14" s="108"/>
      <c r="G14" s="108"/>
      <c r="H14" s="108"/>
    </row>
    <row r="15" spans="1:8" ht="31.5" x14ac:dyDescent="0.25">
      <c r="A15" s="108"/>
      <c r="B15" s="104" t="s">
        <v>58</v>
      </c>
      <c r="C15" s="104"/>
      <c r="D15" s="104"/>
      <c r="E15" s="104"/>
      <c r="F15" s="104" t="s">
        <v>253</v>
      </c>
      <c r="G15" s="104"/>
      <c r="H15" s="104" t="s">
        <v>8</v>
      </c>
    </row>
    <row r="16" spans="1:8" ht="31.5" x14ac:dyDescent="0.25">
      <c r="A16" s="108"/>
      <c r="B16" s="108"/>
      <c r="C16" s="108"/>
      <c r="D16" s="109"/>
      <c r="E16" s="108"/>
      <c r="F16" s="108"/>
      <c r="G16" s="108"/>
      <c r="H16" s="108"/>
    </row>
    <row r="17" spans="1:8" ht="31.5" x14ac:dyDescent="0.25">
      <c r="A17" s="108"/>
      <c r="B17" s="108" t="s">
        <v>9</v>
      </c>
      <c r="C17" s="108"/>
      <c r="D17" s="108"/>
      <c r="E17" s="108"/>
      <c r="F17" s="108" t="s">
        <v>254</v>
      </c>
      <c r="G17" s="108"/>
      <c r="H17" s="108" t="s">
        <v>10</v>
      </c>
    </row>
    <row r="22" spans="1:8" ht="18" customHeight="1" x14ac:dyDescent="0.35">
      <c r="D22" s="154"/>
      <c r="E22" s="155"/>
      <c r="F22" s="155"/>
    </row>
  </sheetData>
  <mergeCells count="3">
    <mergeCell ref="E1:G2"/>
    <mergeCell ref="A3:F3"/>
    <mergeCell ref="A13:B13"/>
  </mergeCells>
  <printOptions horizontalCentered="1" verticalCentered="1"/>
  <pageMargins left="0" right="0" top="0" bottom="0" header="0.31496062992125984" footer="0.31496062992125984"/>
  <pageSetup paperSize="9" scale="32" orientation="landscape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7"/>
  <sheetViews>
    <sheetView showGridLines="0" rightToLeft="1" topLeftCell="C1" zoomScale="48" zoomScaleNormal="48" workbookViewId="0">
      <selection activeCell="D2" sqref="D2"/>
    </sheetView>
  </sheetViews>
  <sheetFormatPr defaultRowHeight="15" x14ac:dyDescent="0.25"/>
  <cols>
    <col min="1" max="1" width="41.140625" customWidth="1"/>
    <col min="2" max="2" width="65.140625" bestFit="1" customWidth="1"/>
    <col min="3" max="3" width="34.5703125" bestFit="1" customWidth="1"/>
    <col min="4" max="4" width="35.85546875" bestFit="1" customWidth="1"/>
    <col min="5" max="5" width="58.85546875" customWidth="1"/>
    <col min="6" max="6" width="56.28515625" customWidth="1"/>
    <col min="7" max="7" width="89.140625" bestFit="1" customWidth="1"/>
    <col min="8" max="8" width="66.42578125" bestFit="1" customWidth="1"/>
  </cols>
  <sheetData>
    <row r="1" spans="1:8" ht="68.25" customHeight="1" x14ac:dyDescent="2.0499999999999998">
      <c r="A1" s="111"/>
      <c r="B1" s="112"/>
      <c r="C1" s="149"/>
      <c r="D1" s="149"/>
      <c r="E1" s="189" t="s">
        <v>335</v>
      </c>
      <c r="F1" s="189"/>
      <c r="G1" s="189"/>
      <c r="H1" s="150"/>
    </row>
    <row r="2" spans="1:8" ht="68.25" customHeight="1" x14ac:dyDescent="2.0499999999999998">
      <c r="A2" s="111" t="s">
        <v>5</v>
      </c>
      <c r="B2" s="112">
        <f ca="1">TODAY()</f>
        <v>45179</v>
      </c>
      <c r="C2" s="149"/>
      <c r="D2" s="149"/>
      <c r="E2" s="189"/>
      <c r="F2" s="189"/>
      <c r="G2" s="189"/>
      <c r="H2" s="111" t="s">
        <v>408</v>
      </c>
    </row>
    <row r="3" spans="1:8" ht="31.5" x14ac:dyDescent="0.25">
      <c r="A3" s="190" t="s">
        <v>56</v>
      </c>
      <c r="B3" s="190"/>
      <c r="C3" s="190"/>
      <c r="D3" s="190"/>
      <c r="E3" s="190"/>
      <c r="F3" s="190"/>
      <c r="G3" s="170"/>
      <c r="H3" s="170"/>
    </row>
    <row r="4" spans="1:8" ht="92.25" customHeight="1" x14ac:dyDescent="0.25">
      <c r="A4" s="162" t="s">
        <v>5</v>
      </c>
      <c r="B4" s="162" t="s">
        <v>0</v>
      </c>
      <c r="C4" s="163" t="s">
        <v>7</v>
      </c>
      <c r="D4" s="162" t="s">
        <v>1</v>
      </c>
      <c r="E4" s="162" t="s">
        <v>2</v>
      </c>
      <c r="F4" s="162" t="s">
        <v>3</v>
      </c>
      <c r="G4" s="162" t="s">
        <v>119</v>
      </c>
      <c r="H4" s="162" t="s">
        <v>6</v>
      </c>
    </row>
    <row r="5" spans="1:8" ht="74.25" customHeight="1" x14ac:dyDescent="0.25">
      <c r="A5" s="164">
        <v>45084</v>
      </c>
      <c r="B5" s="162" t="s">
        <v>7</v>
      </c>
      <c r="C5" s="165">
        <f>'7-6-2023'!F13</f>
        <v>-586191</v>
      </c>
      <c r="D5" s="165"/>
      <c r="E5" s="165"/>
      <c r="F5" s="165">
        <f>C5</f>
        <v>-586191</v>
      </c>
      <c r="G5" s="162"/>
      <c r="H5" s="162"/>
    </row>
    <row r="6" spans="1:8" ht="74.25" customHeight="1" x14ac:dyDescent="0.25">
      <c r="A6" s="164">
        <v>45090</v>
      </c>
      <c r="B6" s="168" t="s">
        <v>412</v>
      </c>
      <c r="C6" s="162"/>
      <c r="D6" s="165">
        <v>250</v>
      </c>
      <c r="E6" s="165"/>
      <c r="F6" s="165">
        <f>+F5+E6-D6</f>
        <v>-586441</v>
      </c>
      <c r="G6" s="162"/>
      <c r="H6" s="162"/>
    </row>
    <row r="7" spans="1:8" ht="74.25" customHeight="1" x14ac:dyDescent="0.25">
      <c r="A7" s="164"/>
      <c r="B7" s="164"/>
      <c r="C7" s="162"/>
      <c r="D7" s="165"/>
      <c r="E7" s="165"/>
      <c r="F7" s="165">
        <f>+F6+E7-D7</f>
        <v>-586441</v>
      </c>
      <c r="G7" s="162"/>
      <c r="H7" s="162"/>
    </row>
    <row r="8" spans="1:8" ht="74.25" customHeight="1" thickBot="1" x14ac:dyDescent="0.3">
      <c r="A8" s="191" t="s">
        <v>4</v>
      </c>
      <c r="B8" s="192"/>
      <c r="C8" s="136">
        <f>C5</f>
        <v>-586191</v>
      </c>
      <c r="D8" s="159">
        <f>SUM(D6:D7)</f>
        <v>250</v>
      </c>
      <c r="E8" s="159">
        <f>SUM(E5:E6)</f>
        <v>0</v>
      </c>
      <c r="F8" s="159">
        <f>C8-D8</f>
        <v>-586441</v>
      </c>
      <c r="G8" s="160"/>
      <c r="H8" s="161"/>
    </row>
    <row r="9" spans="1:8" ht="31.5" x14ac:dyDescent="0.25">
      <c r="A9" s="108"/>
      <c r="B9" s="108"/>
      <c r="C9" s="108"/>
      <c r="D9" s="108"/>
      <c r="E9" s="108"/>
      <c r="F9" s="108"/>
      <c r="G9" s="108"/>
      <c r="H9" s="108"/>
    </row>
    <row r="10" spans="1:8" ht="31.5" x14ac:dyDescent="0.25">
      <c r="A10" s="108"/>
      <c r="B10" s="104" t="s">
        <v>58</v>
      </c>
      <c r="C10" s="104"/>
      <c r="D10" s="104"/>
      <c r="E10" s="104"/>
      <c r="F10" s="104" t="s">
        <v>253</v>
      </c>
      <c r="G10" s="104"/>
      <c r="H10" s="104" t="s">
        <v>8</v>
      </c>
    </row>
    <row r="11" spans="1:8" ht="31.5" x14ac:dyDescent="0.25">
      <c r="A11" s="108"/>
      <c r="B11" s="108"/>
      <c r="C11" s="108"/>
      <c r="D11" s="109"/>
      <c r="E11" s="108"/>
      <c r="F11" s="108"/>
      <c r="G11" s="108"/>
      <c r="H11" s="108"/>
    </row>
    <row r="12" spans="1:8" ht="31.5" x14ac:dyDescent="0.25">
      <c r="A12" s="108"/>
      <c r="B12" s="108" t="s">
        <v>9</v>
      </c>
      <c r="C12" s="108"/>
      <c r="D12" s="108"/>
      <c r="E12" s="108"/>
      <c r="F12" s="108" t="s">
        <v>254</v>
      </c>
      <c r="G12" s="108"/>
      <c r="H12" s="108" t="s">
        <v>10</v>
      </c>
    </row>
    <row r="17" spans="4:6" ht="18" customHeight="1" x14ac:dyDescent="0.35">
      <c r="D17" s="154"/>
      <c r="E17" s="155"/>
      <c r="F17" s="155"/>
    </row>
  </sheetData>
  <mergeCells count="3">
    <mergeCell ref="E1:G2"/>
    <mergeCell ref="A3:F3"/>
    <mergeCell ref="A8:B8"/>
  </mergeCells>
  <printOptions horizontalCentered="1" verticalCentered="1"/>
  <pageMargins left="0" right="0" top="0" bottom="0" header="0.31496062992125984" footer="0.31496062992125984"/>
  <pageSetup paperSize="9" scale="32" orientation="landscape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showGridLines="0" rightToLeft="1" topLeftCell="B4" zoomScale="48" zoomScaleNormal="48" workbookViewId="0">
      <selection activeCell="B24" sqref="B24"/>
    </sheetView>
  </sheetViews>
  <sheetFormatPr defaultRowHeight="15" x14ac:dyDescent="0.25"/>
  <cols>
    <col min="1" max="1" width="41.140625" customWidth="1"/>
    <col min="2" max="2" width="65.140625" bestFit="1" customWidth="1"/>
    <col min="3" max="3" width="34.5703125" bestFit="1" customWidth="1"/>
    <col min="4" max="4" width="35.85546875" bestFit="1" customWidth="1"/>
    <col min="5" max="5" width="58.85546875" customWidth="1"/>
    <col min="6" max="6" width="56.28515625" customWidth="1"/>
    <col min="7" max="7" width="89.140625" bestFit="1" customWidth="1"/>
    <col min="8" max="8" width="66.42578125" bestFit="1" customWidth="1"/>
  </cols>
  <sheetData>
    <row r="1" spans="1:8" ht="68.25" customHeight="1" x14ac:dyDescent="2.0499999999999998">
      <c r="A1" s="111"/>
      <c r="B1" s="112"/>
      <c r="C1" s="149"/>
      <c r="D1" s="149"/>
      <c r="E1" s="189" t="s">
        <v>335</v>
      </c>
      <c r="F1" s="189"/>
      <c r="G1" s="189"/>
      <c r="H1" s="150"/>
    </row>
    <row r="2" spans="1:8" ht="68.25" customHeight="1" x14ac:dyDescent="2.0499999999999998">
      <c r="A2" s="111" t="s">
        <v>5</v>
      </c>
      <c r="B2" s="112">
        <f ca="1">TODAY()</f>
        <v>45179</v>
      </c>
      <c r="C2" s="149"/>
      <c r="D2" s="149"/>
      <c r="E2" s="189"/>
      <c r="F2" s="189"/>
      <c r="G2" s="189"/>
      <c r="H2" s="111" t="s">
        <v>408</v>
      </c>
    </row>
    <row r="3" spans="1:8" ht="31.5" x14ac:dyDescent="0.25">
      <c r="A3" s="190" t="s">
        <v>56</v>
      </c>
      <c r="B3" s="190"/>
      <c r="C3" s="190"/>
      <c r="D3" s="190"/>
      <c r="E3" s="190"/>
      <c r="F3" s="190"/>
      <c r="G3" s="171"/>
      <c r="H3" s="171"/>
    </row>
    <row r="4" spans="1:8" ht="92.25" customHeight="1" x14ac:dyDescent="0.25">
      <c r="A4" s="162" t="s">
        <v>5</v>
      </c>
      <c r="B4" s="162" t="s">
        <v>0</v>
      </c>
      <c r="C4" s="163" t="s">
        <v>7</v>
      </c>
      <c r="D4" s="162" t="s">
        <v>1</v>
      </c>
      <c r="E4" s="162" t="s">
        <v>2</v>
      </c>
      <c r="F4" s="162" t="s">
        <v>3</v>
      </c>
      <c r="G4" s="162" t="s">
        <v>119</v>
      </c>
      <c r="H4" s="162" t="s">
        <v>6</v>
      </c>
    </row>
    <row r="5" spans="1:8" ht="74.25" customHeight="1" x14ac:dyDescent="0.25">
      <c r="A5" s="164">
        <v>45090</v>
      </c>
      <c r="B5" s="162" t="s">
        <v>7</v>
      </c>
      <c r="C5" s="165">
        <f>'13-6-2023'!F8</f>
        <v>-586441</v>
      </c>
      <c r="D5" s="165"/>
      <c r="E5" s="165"/>
      <c r="F5" s="165">
        <f>C5</f>
        <v>-586441</v>
      </c>
      <c r="G5" s="162"/>
      <c r="H5" s="162"/>
    </row>
    <row r="6" spans="1:8" ht="74.25" customHeight="1" x14ac:dyDescent="0.25">
      <c r="A6" s="164">
        <v>45091</v>
      </c>
      <c r="B6" s="168" t="s">
        <v>413</v>
      </c>
      <c r="C6" s="162"/>
      <c r="D6" s="165">
        <v>5000</v>
      </c>
      <c r="E6" s="165"/>
      <c r="F6" s="165">
        <f>+F5+E6-D6</f>
        <v>-591441</v>
      </c>
      <c r="G6" s="162"/>
      <c r="H6" s="162"/>
    </row>
    <row r="7" spans="1:8" ht="74.25" customHeight="1" x14ac:dyDescent="0.25">
      <c r="A7" s="164">
        <v>45091</v>
      </c>
      <c r="B7" s="168" t="s">
        <v>414</v>
      </c>
      <c r="C7" s="162"/>
      <c r="D7" s="165">
        <f>7*1850</f>
        <v>12950</v>
      </c>
      <c r="E7" s="165"/>
      <c r="F7" s="165">
        <f t="shared" ref="F7:F9" si="0">+F6+E7-D7</f>
        <v>-604391</v>
      </c>
      <c r="G7" s="162" t="s">
        <v>415</v>
      </c>
      <c r="H7" s="162"/>
    </row>
    <row r="8" spans="1:8" ht="74.25" customHeight="1" x14ac:dyDescent="0.25">
      <c r="A8" s="164">
        <v>45091</v>
      </c>
      <c r="B8" s="168" t="s">
        <v>416</v>
      </c>
      <c r="C8" s="162"/>
      <c r="D8" s="165">
        <v>100</v>
      </c>
      <c r="E8" s="165"/>
      <c r="F8" s="165">
        <f t="shared" si="0"/>
        <v>-604491</v>
      </c>
      <c r="G8" s="162"/>
      <c r="H8" s="162"/>
    </row>
    <row r="9" spans="1:8" ht="74.25" customHeight="1" x14ac:dyDescent="0.25">
      <c r="A9" s="164">
        <v>45091</v>
      </c>
      <c r="B9" s="164" t="s">
        <v>418</v>
      </c>
      <c r="C9" s="162"/>
      <c r="D9" s="165">
        <f>4*110</f>
        <v>440</v>
      </c>
      <c r="E9" s="165"/>
      <c r="F9" s="165">
        <f t="shared" si="0"/>
        <v>-604931</v>
      </c>
      <c r="G9" s="162" t="s">
        <v>419</v>
      </c>
      <c r="H9" s="162"/>
    </row>
    <row r="10" spans="1:8" ht="74.25" customHeight="1" thickBot="1" x14ac:dyDescent="0.3">
      <c r="A10" s="191" t="s">
        <v>4</v>
      </c>
      <c r="B10" s="192"/>
      <c r="C10" s="136">
        <f>C5</f>
        <v>-586441</v>
      </c>
      <c r="D10" s="159">
        <f>SUM(D6:D9)</f>
        <v>18490</v>
      </c>
      <c r="E10" s="159">
        <f>SUM(E5:E6)</f>
        <v>0</v>
      </c>
      <c r="F10" s="159">
        <f>C10-D10</f>
        <v>-604931</v>
      </c>
      <c r="G10" s="160"/>
      <c r="H10" s="161"/>
    </row>
    <row r="11" spans="1:8" ht="31.5" x14ac:dyDescent="0.25">
      <c r="A11" s="108"/>
      <c r="B11" s="108"/>
      <c r="C11" s="108"/>
      <c r="D11" s="108"/>
      <c r="E11" s="108"/>
      <c r="F11" s="108"/>
      <c r="G11" s="108"/>
      <c r="H11" s="108"/>
    </row>
    <row r="12" spans="1:8" ht="31.5" x14ac:dyDescent="0.25">
      <c r="A12" s="108"/>
      <c r="B12" s="104" t="s">
        <v>58</v>
      </c>
      <c r="C12" s="104"/>
      <c r="D12" s="104"/>
      <c r="E12" s="104"/>
      <c r="F12" s="104" t="s">
        <v>253</v>
      </c>
      <c r="G12" s="104"/>
      <c r="H12" s="104" t="s">
        <v>8</v>
      </c>
    </row>
    <row r="13" spans="1:8" ht="31.5" x14ac:dyDescent="0.25">
      <c r="A13" s="108"/>
      <c r="B13" s="108"/>
      <c r="C13" s="108"/>
      <c r="D13" s="109"/>
      <c r="E13" s="108"/>
      <c r="F13" s="108"/>
      <c r="G13" s="108"/>
      <c r="H13" s="108"/>
    </row>
    <row r="14" spans="1:8" ht="31.5" x14ac:dyDescent="0.25">
      <c r="A14" s="108"/>
      <c r="B14" s="108" t="s">
        <v>9</v>
      </c>
      <c r="C14" s="108"/>
      <c r="D14" s="108"/>
      <c r="E14" s="108"/>
      <c r="F14" s="108" t="s">
        <v>254</v>
      </c>
      <c r="G14" s="108"/>
      <c r="H14" s="108" t="s">
        <v>10</v>
      </c>
    </row>
    <row r="19" spans="4:6" ht="18" customHeight="1" x14ac:dyDescent="0.35">
      <c r="D19" s="154"/>
      <c r="E19" s="155"/>
      <c r="F19" s="155"/>
    </row>
  </sheetData>
  <mergeCells count="3">
    <mergeCell ref="E1:G2"/>
    <mergeCell ref="A3:F3"/>
    <mergeCell ref="A10:B10"/>
  </mergeCells>
  <printOptions horizontalCentered="1" verticalCentered="1"/>
  <pageMargins left="0" right="0" top="0" bottom="0" header="0.31496062992125984" footer="0.31496062992125984"/>
  <pageSetup paperSize="9" scale="32" orientation="landscape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showGridLines="0" rightToLeft="1" topLeftCell="C1" zoomScale="48" zoomScaleNormal="48" workbookViewId="0">
      <selection activeCell="F10" sqref="F10"/>
    </sheetView>
  </sheetViews>
  <sheetFormatPr defaultRowHeight="15" x14ac:dyDescent="0.25"/>
  <cols>
    <col min="1" max="1" width="41.140625" customWidth="1"/>
    <col min="2" max="2" width="65.140625" bestFit="1" customWidth="1"/>
    <col min="3" max="3" width="34.5703125" bestFit="1" customWidth="1"/>
    <col min="4" max="4" width="35.85546875" bestFit="1" customWidth="1"/>
    <col min="5" max="5" width="58.85546875" customWidth="1"/>
    <col min="6" max="6" width="56.28515625" customWidth="1"/>
    <col min="7" max="7" width="89.140625" bestFit="1" customWidth="1"/>
    <col min="8" max="8" width="66.42578125" bestFit="1" customWidth="1"/>
  </cols>
  <sheetData>
    <row r="1" spans="1:8" ht="68.25" customHeight="1" x14ac:dyDescent="2.0499999999999998">
      <c r="A1" s="111"/>
      <c r="B1" s="112"/>
      <c r="C1" s="149"/>
      <c r="D1" s="149"/>
      <c r="E1" s="189" t="s">
        <v>335</v>
      </c>
      <c r="F1" s="189"/>
      <c r="G1" s="189"/>
      <c r="H1" s="150"/>
    </row>
    <row r="2" spans="1:8" ht="68.25" customHeight="1" x14ac:dyDescent="2.0499999999999998">
      <c r="A2" s="111" t="s">
        <v>5</v>
      </c>
      <c r="B2" s="112">
        <f ca="1">TODAY()</f>
        <v>45179</v>
      </c>
      <c r="C2" s="149"/>
      <c r="D2" s="149"/>
      <c r="E2" s="189"/>
      <c r="F2" s="189"/>
      <c r="G2" s="189"/>
      <c r="H2" s="111" t="s">
        <v>408</v>
      </c>
    </row>
    <row r="3" spans="1:8" ht="31.5" x14ac:dyDescent="0.25">
      <c r="A3" s="190" t="s">
        <v>56</v>
      </c>
      <c r="B3" s="190"/>
      <c r="C3" s="190"/>
      <c r="D3" s="190"/>
      <c r="E3" s="190"/>
      <c r="F3" s="190"/>
      <c r="G3" s="172"/>
      <c r="H3" s="172"/>
    </row>
    <row r="4" spans="1:8" ht="92.25" customHeight="1" x14ac:dyDescent="0.25">
      <c r="A4" s="162" t="s">
        <v>5</v>
      </c>
      <c r="B4" s="162" t="s">
        <v>0</v>
      </c>
      <c r="C4" s="163" t="s">
        <v>7</v>
      </c>
      <c r="D4" s="162" t="s">
        <v>1</v>
      </c>
      <c r="E4" s="162" t="s">
        <v>2</v>
      </c>
      <c r="F4" s="162" t="s">
        <v>3</v>
      </c>
      <c r="G4" s="162" t="s">
        <v>119</v>
      </c>
      <c r="H4" s="162" t="s">
        <v>6</v>
      </c>
    </row>
    <row r="5" spans="1:8" ht="74.25" customHeight="1" x14ac:dyDescent="0.25">
      <c r="A5" s="164">
        <v>45091</v>
      </c>
      <c r="B5" s="162" t="s">
        <v>7</v>
      </c>
      <c r="C5" s="165">
        <f>'14-62023'!F10</f>
        <v>-604931</v>
      </c>
      <c r="D5" s="165"/>
      <c r="E5" s="165"/>
      <c r="F5" s="165">
        <f>C5</f>
        <v>-604931</v>
      </c>
      <c r="G5" s="162"/>
      <c r="H5" s="162"/>
    </row>
    <row r="6" spans="1:8" ht="74.25" customHeight="1" x14ac:dyDescent="0.25">
      <c r="A6" s="164">
        <v>45092</v>
      </c>
      <c r="B6" s="168" t="s">
        <v>420</v>
      </c>
      <c r="C6" s="162"/>
      <c r="D6" s="165"/>
      <c r="E6" s="165">
        <v>10000</v>
      </c>
      <c r="F6" s="165">
        <f>+F5+E6-D6</f>
        <v>-594931</v>
      </c>
      <c r="G6" s="162"/>
      <c r="H6" s="162"/>
    </row>
    <row r="7" spans="1:8" ht="74.25" customHeight="1" x14ac:dyDescent="0.25">
      <c r="A7" s="164">
        <v>45092</v>
      </c>
      <c r="B7" s="168"/>
      <c r="C7" s="162"/>
      <c r="D7" s="165"/>
      <c r="E7" s="165"/>
      <c r="F7" s="165">
        <f t="shared" ref="F7:F9" si="0">+F6+E7-D7</f>
        <v>-594931</v>
      </c>
      <c r="G7" s="162"/>
      <c r="H7" s="162"/>
    </row>
    <row r="8" spans="1:8" ht="74.25" customHeight="1" x14ac:dyDescent="0.25">
      <c r="A8" s="164">
        <v>45092</v>
      </c>
      <c r="B8" s="168"/>
      <c r="C8" s="162"/>
      <c r="D8" s="165"/>
      <c r="E8" s="165"/>
      <c r="F8" s="165">
        <f t="shared" si="0"/>
        <v>-594931</v>
      </c>
      <c r="G8" s="162"/>
      <c r="H8" s="162"/>
    </row>
    <row r="9" spans="1:8" ht="74.25" customHeight="1" x14ac:dyDescent="0.25">
      <c r="A9" s="164">
        <v>45092</v>
      </c>
      <c r="B9" s="164"/>
      <c r="C9" s="162"/>
      <c r="D9" s="165"/>
      <c r="E9" s="165"/>
      <c r="F9" s="165">
        <f t="shared" si="0"/>
        <v>-594931</v>
      </c>
      <c r="G9" s="162"/>
      <c r="H9" s="162"/>
    </row>
    <row r="10" spans="1:8" ht="74.25" customHeight="1" thickBot="1" x14ac:dyDescent="0.3">
      <c r="A10" s="191" t="s">
        <v>4</v>
      </c>
      <c r="B10" s="192"/>
      <c r="C10" s="136">
        <f>C5</f>
        <v>-604931</v>
      </c>
      <c r="D10" s="159">
        <f>SUM(D6:D9)</f>
        <v>0</v>
      </c>
      <c r="E10" s="159">
        <f>SUM(E5:E6)</f>
        <v>10000</v>
      </c>
      <c r="F10" s="159">
        <f>C10+E10</f>
        <v>-594931</v>
      </c>
      <c r="G10" s="160"/>
      <c r="H10" s="161"/>
    </row>
    <row r="11" spans="1:8" ht="31.5" x14ac:dyDescent="0.25">
      <c r="A11" s="108"/>
      <c r="B11" s="108"/>
      <c r="C11" s="108"/>
      <c r="D11" s="108"/>
      <c r="E11" s="108"/>
      <c r="F11" s="108"/>
      <c r="G11" s="108"/>
      <c r="H11" s="108"/>
    </row>
    <row r="12" spans="1:8" ht="31.5" x14ac:dyDescent="0.25">
      <c r="A12" s="108"/>
      <c r="B12" s="104" t="s">
        <v>58</v>
      </c>
      <c r="C12" s="104"/>
      <c r="D12" s="104"/>
      <c r="E12" s="104"/>
      <c r="F12" s="104" t="s">
        <v>253</v>
      </c>
      <c r="G12" s="104"/>
      <c r="H12" s="104" t="s">
        <v>8</v>
      </c>
    </row>
    <row r="13" spans="1:8" ht="31.5" x14ac:dyDescent="0.25">
      <c r="A13" s="108"/>
      <c r="B13" s="108"/>
      <c r="C13" s="108"/>
      <c r="D13" s="109"/>
      <c r="E13" s="108"/>
      <c r="F13" s="108"/>
      <c r="G13" s="108"/>
      <c r="H13" s="108"/>
    </row>
    <row r="14" spans="1:8" ht="31.5" x14ac:dyDescent="0.25">
      <c r="A14" s="108"/>
      <c r="B14" s="108" t="s">
        <v>9</v>
      </c>
      <c r="C14" s="108"/>
      <c r="D14" s="108"/>
      <c r="E14" s="108"/>
      <c r="F14" s="108" t="s">
        <v>254</v>
      </c>
      <c r="G14" s="108"/>
      <c r="H14" s="108" t="s">
        <v>10</v>
      </c>
    </row>
    <row r="19" spans="4:6" ht="18" customHeight="1" x14ac:dyDescent="0.35">
      <c r="D19" s="154"/>
      <c r="E19" s="155"/>
      <c r="F19" s="155"/>
    </row>
  </sheetData>
  <mergeCells count="3">
    <mergeCell ref="E1:G2"/>
    <mergeCell ref="A3:F3"/>
    <mergeCell ref="A10:B10"/>
  </mergeCells>
  <printOptions horizontalCentered="1" verticalCentered="1"/>
  <pageMargins left="0" right="0" top="0" bottom="0" header="0.31496062992125984" footer="0.31496062992125984"/>
  <pageSetup paperSize="9" scale="32" orientation="landscape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showGridLines="0" rightToLeft="1" topLeftCell="A4" zoomScale="48" zoomScaleNormal="48" workbookViewId="0">
      <selection activeCell="C5" sqref="C5"/>
    </sheetView>
  </sheetViews>
  <sheetFormatPr defaultRowHeight="15" x14ac:dyDescent="0.25"/>
  <cols>
    <col min="1" max="1" width="41.140625" customWidth="1"/>
    <col min="2" max="2" width="65.140625" bestFit="1" customWidth="1"/>
    <col min="3" max="3" width="34.5703125" bestFit="1" customWidth="1"/>
    <col min="4" max="4" width="35.85546875" bestFit="1" customWidth="1"/>
    <col min="5" max="5" width="58.85546875" customWidth="1"/>
    <col min="6" max="6" width="56.28515625" customWidth="1"/>
    <col min="7" max="7" width="89.140625" bestFit="1" customWidth="1"/>
    <col min="8" max="8" width="66.42578125" bestFit="1" customWidth="1"/>
  </cols>
  <sheetData>
    <row r="1" spans="1:8" ht="68.25" customHeight="1" x14ac:dyDescent="2.0499999999999998">
      <c r="A1" s="111"/>
      <c r="B1" s="112"/>
      <c r="C1" s="149"/>
      <c r="D1" s="149"/>
      <c r="E1" s="189" t="s">
        <v>335</v>
      </c>
      <c r="F1" s="189"/>
      <c r="G1" s="189"/>
      <c r="H1" s="150"/>
    </row>
    <row r="2" spans="1:8" ht="68.25" customHeight="1" x14ac:dyDescent="2.0499999999999998">
      <c r="A2" s="111" t="s">
        <v>5</v>
      </c>
      <c r="B2" s="112">
        <f ca="1">TODAY()</f>
        <v>45179</v>
      </c>
      <c r="C2" s="149"/>
      <c r="D2" s="149"/>
      <c r="E2" s="189"/>
      <c r="F2" s="189"/>
      <c r="G2" s="189"/>
      <c r="H2" s="111" t="s">
        <v>408</v>
      </c>
    </row>
    <row r="3" spans="1:8" ht="31.5" x14ac:dyDescent="0.25">
      <c r="A3" s="190" t="s">
        <v>56</v>
      </c>
      <c r="B3" s="190"/>
      <c r="C3" s="190"/>
      <c r="D3" s="190"/>
      <c r="E3" s="190"/>
      <c r="F3" s="190"/>
      <c r="G3" s="173"/>
      <c r="H3" s="173"/>
    </row>
    <row r="4" spans="1:8" ht="92.25" customHeight="1" x14ac:dyDescent="0.25">
      <c r="A4" s="162" t="s">
        <v>5</v>
      </c>
      <c r="B4" s="162" t="s">
        <v>0</v>
      </c>
      <c r="C4" s="163" t="s">
        <v>7</v>
      </c>
      <c r="D4" s="162" t="s">
        <v>1</v>
      </c>
      <c r="E4" s="162" t="s">
        <v>2</v>
      </c>
      <c r="F4" s="162" t="s">
        <v>3</v>
      </c>
      <c r="G4" s="162" t="s">
        <v>119</v>
      </c>
      <c r="H4" s="162" t="s">
        <v>6</v>
      </c>
    </row>
    <row r="5" spans="1:8" ht="74.25" customHeight="1" x14ac:dyDescent="0.25">
      <c r="A5" s="164">
        <v>45092</v>
      </c>
      <c r="B5" s="162" t="s">
        <v>7</v>
      </c>
      <c r="C5" s="165">
        <f>'15-6-2023'!F10</f>
        <v>-594931</v>
      </c>
      <c r="D5" s="165"/>
      <c r="E5" s="165"/>
      <c r="F5" s="165">
        <f>C5</f>
        <v>-594931</v>
      </c>
      <c r="G5" s="162"/>
      <c r="H5" s="162"/>
    </row>
    <row r="6" spans="1:8" ht="74.25" customHeight="1" x14ac:dyDescent="0.25">
      <c r="A6" s="164">
        <v>45097</v>
      </c>
      <c r="B6" s="162" t="s">
        <v>421</v>
      </c>
      <c r="C6" s="162"/>
      <c r="D6" s="165">
        <f>4*110</f>
        <v>440</v>
      </c>
      <c r="E6" s="165"/>
      <c r="F6" s="165">
        <f>+F5+E6-D6</f>
        <v>-595371</v>
      </c>
      <c r="G6" s="162" t="s">
        <v>422</v>
      </c>
      <c r="H6" s="162"/>
    </row>
    <row r="7" spans="1:8" ht="74.25" customHeight="1" x14ac:dyDescent="0.25">
      <c r="A7" s="164">
        <v>45097</v>
      </c>
      <c r="B7" s="168" t="s">
        <v>424</v>
      </c>
      <c r="C7" s="162"/>
      <c r="D7" s="165">
        <v>5000</v>
      </c>
      <c r="E7" s="165"/>
      <c r="F7" s="165">
        <f t="shared" ref="F7:F9" si="0">+F6+E7-D7</f>
        <v>-600371</v>
      </c>
      <c r="G7" s="162" t="s">
        <v>423</v>
      </c>
      <c r="H7" s="162"/>
    </row>
    <row r="8" spans="1:8" ht="74.25" customHeight="1" x14ac:dyDescent="0.25">
      <c r="A8" s="164">
        <v>45097</v>
      </c>
      <c r="B8" s="168" t="s">
        <v>425</v>
      </c>
      <c r="C8" s="162"/>
      <c r="D8" s="165">
        <v>1000</v>
      </c>
      <c r="E8" s="165"/>
      <c r="F8" s="165">
        <f t="shared" si="0"/>
        <v>-601371</v>
      </c>
      <c r="G8" s="162" t="s">
        <v>426</v>
      </c>
      <c r="H8" s="162"/>
    </row>
    <row r="9" spans="1:8" ht="74.25" customHeight="1" x14ac:dyDescent="0.25">
      <c r="A9" s="164">
        <v>45097</v>
      </c>
      <c r="B9" s="164"/>
      <c r="C9" s="162"/>
      <c r="D9" s="165"/>
      <c r="E9" s="165"/>
      <c r="F9" s="165">
        <f t="shared" si="0"/>
        <v>-601371</v>
      </c>
      <c r="G9" s="162"/>
      <c r="H9" s="162"/>
    </row>
    <row r="10" spans="1:8" ht="74.25" customHeight="1" thickBot="1" x14ac:dyDescent="0.3">
      <c r="A10" s="191" t="s">
        <v>4</v>
      </c>
      <c r="B10" s="192"/>
      <c r="C10" s="136">
        <f>C5</f>
        <v>-594931</v>
      </c>
      <c r="D10" s="159">
        <f>SUM(D5:D8)</f>
        <v>6440</v>
      </c>
      <c r="E10" s="159">
        <f>SUM(E5:E6)</f>
        <v>0</v>
      </c>
      <c r="F10" s="159">
        <f>C10-D10</f>
        <v>-601371</v>
      </c>
      <c r="G10" s="160"/>
      <c r="H10" s="161"/>
    </row>
    <row r="11" spans="1:8" ht="31.5" x14ac:dyDescent="0.25">
      <c r="A11" s="108"/>
      <c r="B11" s="108"/>
      <c r="C11" s="108"/>
      <c r="D11" s="108"/>
      <c r="E11" s="108"/>
      <c r="F11" s="108"/>
      <c r="G11" s="108"/>
      <c r="H11" s="108"/>
    </row>
    <row r="12" spans="1:8" ht="31.5" x14ac:dyDescent="0.25">
      <c r="A12" s="108"/>
      <c r="B12" s="104" t="s">
        <v>58</v>
      </c>
      <c r="C12" s="104"/>
      <c r="D12" s="104"/>
      <c r="E12" s="104"/>
      <c r="F12" s="104" t="s">
        <v>253</v>
      </c>
      <c r="G12" s="104"/>
      <c r="H12" s="104" t="s">
        <v>8</v>
      </c>
    </row>
    <row r="13" spans="1:8" ht="31.5" x14ac:dyDescent="0.25">
      <c r="A13" s="108"/>
      <c r="B13" s="108"/>
      <c r="C13" s="108"/>
      <c r="D13" s="109"/>
      <c r="E13" s="108"/>
      <c r="F13" s="108"/>
      <c r="G13" s="108"/>
      <c r="H13" s="108"/>
    </row>
    <row r="14" spans="1:8" ht="31.5" x14ac:dyDescent="0.25">
      <c r="A14" s="108"/>
      <c r="B14" s="108" t="s">
        <v>9</v>
      </c>
      <c r="C14" s="108"/>
      <c r="D14" s="108"/>
      <c r="E14" s="108"/>
      <c r="F14" s="108" t="s">
        <v>254</v>
      </c>
      <c r="G14" s="108"/>
      <c r="H14" s="108" t="s">
        <v>10</v>
      </c>
    </row>
    <row r="19" spans="4:6" ht="18" customHeight="1" x14ac:dyDescent="0.35">
      <c r="D19" s="154"/>
      <c r="E19" s="155"/>
      <c r="F19" s="155"/>
    </row>
  </sheetData>
  <mergeCells count="3">
    <mergeCell ref="E1:G2"/>
    <mergeCell ref="A3:F3"/>
    <mergeCell ref="A10:B10"/>
  </mergeCells>
  <printOptions horizontalCentered="1" verticalCentered="1"/>
  <pageMargins left="0" right="0" top="0" bottom="0" header="0.31496062992125984" footer="0.31496062992125984"/>
  <pageSetup paperSize="9" scale="32" orientation="landscape" verticalDpi="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showGridLines="0" rightToLeft="1" topLeftCell="A7" zoomScale="48" zoomScaleNormal="48" workbookViewId="0">
      <selection activeCell="E16" sqref="E16"/>
    </sheetView>
  </sheetViews>
  <sheetFormatPr defaultRowHeight="15" x14ac:dyDescent="0.25"/>
  <cols>
    <col min="1" max="1" width="41.140625" customWidth="1"/>
    <col min="2" max="2" width="65.140625" bestFit="1" customWidth="1"/>
    <col min="3" max="3" width="34.5703125" bestFit="1" customWidth="1"/>
    <col min="4" max="4" width="35.85546875" bestFit="1" customWidth="1"/>
    <col min="5" max="5" width="58.85546875" customWidth="1"/>
    <col min="6" max="6" width="56.28515625" customWidth="1"/>
    <col min="7" max="7" width="89.140625" bestFit="1" customWidth="1"/>
    <col min="8" max="8" width="66.42578125" bestFit="1" customWidth="1"/>
  </cols>
  <sheetData>
    <row r="1" spans="1:8" ht="68.25" customHeight="1" x14ac:dyDescent="2.0499999999999998">
      <c r="A1" s="111"/>
      <c r="B1" s="112"/>
      <c r="C1" s="149"/>
      <c r="D1" s="149"/>
      <c r="E1" s="189" t="s">
        <v>335</v>
      </c>
      <c r="F1" s="189"/>
      <c r="G1" s="189"/>
      <c r="H1" s="150"/>
    </row>
    <row r="2" spans="1:8" ht="68.25" customHeight="1" x14ac:dyDescent="2.0499999999999998">
      <c r="A2" s="111"/>
      <c r="B2" s="112">
        <f ca="1">TODAY()</f>
        <v>45179</v>
      </c>
      <c r="C2" s="149"/>
      <c r="D2" s="149"/>
      <c r="E2" s="189"/>
      <c r="F2" s="189"/>
      <c r="G2" s="189"/>
      <c r="H2" s="111" t="s">
        <v>430</v>
      </c>
    </row>
    <row r="3" spans="1:8" ht="31.5" x14ac:dyDescent="0.25">
      <c r="A3" s="190" t="s">
        <v>56</v>
      </c>
      <c r="B3" s="190"/>
      <c r="C3" s="190"/>
      <c r="D3" s="190"/>
      <c r="E3" s="190"/>
      <c r="F3" s="190"/>
      <c r="G3" s="175"/>
      <c r="H3" s="175"/>
    </row>
    <row r="4" spans="1:8" ht="92.25" customHeight="1" x14ac:dyDescent="0.25">
      <c r="A4" s="162" t="s">
        <v>5</v>
      </c>
      <c r="B4" s="162" t="s">
        <v>0</v>
      </c>
      <c r="C4" s="163" t="s">
        <v>7</v>
      </c>
      <c r="D4" s="162" t="s">
        <v>1</v>
      </c>
      <c r="E4" s="162" t="s">
        <v>2</v>
      </c>
      <c r="F4" s="162" t="s">
        <v>3</v>
      </c>
      <c r="G4" s="162" t="s">
        <v>119</v>
      </c>
      <c r="H4" s="162" t="s">
        <v>6</v>
      </c>
    </row>
    <row r="5" spans="1:8" ht="74.25" customHeight="1" x14ac:dyDescent="0.25">
      <c r="A5" s="164">
        <v>45092</v>
      </c>
      <c r="B5" s="162" t="s">
        <v>7</v>
      </c>
      <c r="C5" s="165">
        <f>'20-6-2026'!F9</f>
        <v>-601371</v>
      </c>
      <c r="D5" s="165"/>
      <c r="E5" s="165"/>
      <c r="F5" s="165">
        <f>C5</f>
        <v>-601371</v>
      </c>
      <c r="G5" s="162"/>
      <c r="H5" s="162"/>
    </row>
    <row r="6" spans="1:8" ht="74.25" customHeight="1" x14ac:dyDescent="0.25">
      <c r="A6" s="164">
        <v>45098</v>
      </c>
      <c r="B6" s="162" t="s">
        <v>428</v>
      </c>
      <c r="C6" s="162"/>
      <c r="D6" s="165">
        <v>400</v>
      </c>
      <c r="E6" s="165"/>
      <c r="F6" s="165">
        <f>+F5+E6-D6</f>
        <v>-601771</v>
      </c>
      <c r="G6" s="162"/>
      <c r="H6" s="162"/>
    </row>
    <row r="7" spans="1:8" ht="74.25" customHeight="1" x14ac:dyDescent="0.25">
      <c r="A7" s="164">
        <v>45098</v>
      </c>
      <c r="B7" s="168" t="s">
        <v>429</v>
      </c>
      <c r="C7" s="162"/>
      <c r="D7" s="165">
        <v>250</v>
      </c>
      <c r="E7" s="165"/>
      <c r="F7" s="165">
        <f t="shared" ref="F7:F11" si="0">+F6+E7-D7</f>
        <v>-602021</v>
      </c>
      <c r="G7" s="162"/>
      <c r="H7" s="162"/>
    </row>
    <row r="8" spans="1:8" ht="74.25" customHeight="1" x14ac:dyDescent="0.25">
      <c r="A8" s="164">
        <v>45098</v>
      </c>
      <c r="B8" s="168" t="s">
        <v>338</v>
      </c>
      <c r="C8" s="162"/>
      <c r="D8" s="165">
        <v>100</v>
      </c>
      <c r="E8" s="165"/>
      <c r="F8" s="165">
        <f t="shared" si="0"/>
        <v>-602121</v>
      </c>
      <c r="G8" s="162"/>
      <c r="H8" s="162"/>
    </row>
    <row r="9" spans="1:8" ht="74.25" customHeight="1" x14ac:dyDescent="0.25">
      <c r="A9" s="164">
        <v>45098</v>
      </c>
      <c r="B9" s="164" t="s">
        <v>48</v>
      </c>
      <c r="C9" s="162"/>
      <c r="D9" s="165">
        <v>1850</v>
      </c>
      <c r="E9" s="165"/>
      <c r="F9" s="165">
        <f t="shared" si="0"/>
        <v>-603971</v>
      </c>
      <c r="G9" s="162" t="s">
        <v>431</v>
      </c>
      <c r="H9" s="162"/>
    </row>
    <row r="10" spans="1:8" ht="74.25" customHeight="1" x14ac:dyDescent="0.25">
      <c r="A10" s="164">
        <v>45098</v>
      </c>
      <c r="B10" s="164" t="s">
        <v>433</v>
      </c>
      <c r="C10" s="162"/>
      <c r="D10" s="165">
        <f>125+150+84+40+50+200+50+40+150+120+2160+105+50</f>
        <v>3324</v>
      </c>
      <c r="E10" s="165"/>
      <c r="F10" s="165">
        <f t="shared" si="0"/>
        <v>-607295</v>
      </c>
      <c r="G10" s="162" t="s">
        <v>436</v>
      </c>
      <c r="H10" s="162"/>
    </row>
    <row r="11" spans="1:8" ht="74.25" customHeight="1" x14ac:dyDescent="0.25">
      <c r="A11" s="164" t="s">
        <v>432</v>
      </c>
      <c r="B11" s="164" t="s">
        <v>434</v>
      </c>
      <c r="C11" s="162"/>
      <c r="D11" s="165">
        <v>450</v>
      </c>
      <c r="E11" s="165"/>
      <c r="F11" s="165">
        <f t="shared" si="0"/>
        <v>-607745</v>
      </c>
      <c r="G11" s="162"/>
      <c r="H11" s="162"/>
    </row>
    <row r="12" spans="1:8" ht="74.25" customHeight="1" thickBot="1" x14ac:dyDescent="0.3">
      <c r="A12" s="191" t="s">
        <v>4</v>
      </c>
      <c r="B12" s="192"/>
      <c r="C12" s="136">
        <f>C5</f>
        <v>-601371</v>
      </c>
      <c r="D12" s="159">
        <f>SUM(D6:D11)</f>
        <v>6374</v>
      </c>
      <c r="E12" s="159">
        <f>SUM(E5:E6)</f>
        <v>0</v>
      </c>
      <c r="F12" s="159">
        <f>C12-D12</f>
        <v>-607745</v>
      </c>
      <c r="G12" s="160"/>
      <c r="H12" s="162"/>
    </row>
    <row r="13" spans="1:8" ht="31.5" x14ac:dyDescent="0.25">
      <c r="A13" s="108"/>
      <c r="B13" s="108"/>
      <c r="C13" s="108"/>
      <c r="D13" s="108"/>
      <c r="E13" s="108"/>
      <c r="F13" s="108"/>
      <c r="G13" s="108"/>
      <c r="H13" s="108"/>
    </row>
    <row r="14" spans="1:8" ht="31.5" x14ac:dyDescent="0.25">
      <c r="A14" s="108"/>
      <c r="B14" s="104" t="s">
        <v>58</v>
      </c>
      <c r="C14" s="104"/>
      <c r="D14" s="104"/>
      <c r="E14" s="104"/>
      <c r="F14" s="104" t="s">
        <v>253</v>
      </c>
      <c r="G14" s="104"/>
      <c r="H14" s="104" t="s">
        <v>8</v>
      </c>
    </row>
    <row r="15" spans="1:8" ht="31.5" x14ac:dyDescent="0.25">
      <c r="A15" s="108"/>
      <c r="B15" s="108"/>
      <c r="C15" s="108"/>
      <c r="D15" s="109"/>
      <c r="E15" s="108"/>
      <c r="F15" s="108"/>
      <c r="G15" s="108"/>
      <c r="H15" s="108"/>
    </row>
    <row r="16" spans="1:8" ht="31.5" x14ac:dyDescent="0.25">
      <c r="A16" s="108"/>
      <c r="B16" s="108" t="s">
        <v>9</v>
      </c>
      <c r="C16" s="108"/>
      <c r="D16" s="108"/>
      <c r="E16" s="108"/>
      <c r="F16" s="108" t="s">
        <v>254</v>
      </c>
      <c r="G16" s="108"/>
      <c r="H16" s="108" t="s">
        <v>10</v>
      </c>
    </row>
    <row r="21" spans="4:6" ht="18" customHeight="1" x14ac:dyDescent="0.35">
      <c r="D21" s="154"/>
      <c r="E21" s="155"/>
      <c r="F21" s="155"/>
    </row>
  </sheetData>
  <mergeCells count="3">
    <mergeCell ref="E1:G2"/>
    <mergeCell ref="A3:F3"/>
    <mergeCell ref="A12:B12"/>
  </mergeCells>
  <printOptions horizontalCentered="1" verticalCentered="1"/>
  <pageMargins left="0" right="0" top="0" bottom="0" header="0.31496062992125984" footer="0.31496062992125984"/>
  <pageSetup paperSize="9" scale="32" orientation="landscape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2"/>
  <sheetViews>
    <sheetView showGridLines="0" rightToLeft="1" topLeftCell="C1" zoomScale="48" zoomScaleNormal="48" workbookViewId="0">
      <selection activeCell="A13" sqref="A13:XFD13"/>
    </sheetView>
  </sheetViews>
  <sheetFormatPr defaultRowHeight="15" x14ac:dyDescent="0.25"/>
  <cols>
    <col min="1" max="1" width="41.140625" customWidth="1"/>
    <col min="2" max="2" width="65.140625" bestFit="1" customWidth="1"/>
    <col min="3" max="3" width="34.5703125" bestFit="1" customWidth="1"/>
    <col min="4" max="4" width="35.85546875" bestFit="1" customWidth="1"/>
    <col min="5" max="5" width="58.85546875" customWidth="1"/>
    <col min="6" max="6" width="56.28515625" customWidth="1"/>
    <col min="7" max="7" width="89.140625" bestFit="1" customWidth="1"/>
    <col min="8" max="8" width="66.42578125" bestFit="1" customWidth="1"/>
  </cols>
  <sheetData>
    <row r="1" spans="1:8" ht="68.25" customHeight="1" x14ac:dyDescent="2.0499999999999998">
      <c r="A1" s="111"/>
      <c r="B1" s="112"/>
      <c r="C1" s="149"/>
      <c r="D1" s="149"/>
      <c r="E1" s="189" t="s">
        <v>335</v>
      </c>
      <c r="F1" s="189"/>
      <c r="G1" s="189"/>
      <c r="H1" s="150"/>
    </row>
    <row r="2" spans="1:8" ht="68.25" customHeight="1" x14ac:dyDescent="2.0499999999999998">
      <c r="A2" s="111"/>
      <c r="B2" s="112">
        <f ca="1">TODAY()</f>
        <v>45179</v>
      </c>
      <c r="C2" s="149"/>
      <c r="D2" s="149"/>
      <c r="E2" s="189"/>
      <c r="F2" s="189"/>
      <c r="G2" s="189"/>
      <c r="H2" s="111" t="s">
        <v>448</v>
      </c>
    </row>
    <row r="3" spans="1:8" ht="31.5" x14ac:dyDescent="0.25">
      <c r="A3" s="190" t="s">
        <v>56</v>
      </c>
      <c r="B3" s="190"/>
      <c r="C3" s="190"/>
      <c r="D3" s="190"/>
      <c r="E3" s="190"/>
      <c r="F3" s="190"/>
      <c r="G3" s="176"/>
      <c r="H3" s="176"/>
    </row>
    <row r="4" spans="1:8" ht="92.25" customHeight="1" x14ac:dyDescent="0.25">
      <c r="A4" s="162" t="s">
        <v>5</v>
      </c>
      <c r="B4" s="162" t="s">
        <v>0</v>
      </c>
      <c r="C4" s="163" t="s">
        <v>7</v>
      </c>
      <c r="D4" s="162" t="s">
        <v>1</v>
      </c>
      <c r="E4" s="162" t="s">
        <v>2</v>
      </c>
      <c r="F4" s="162" t="s">
        <v>3</v>
      </c>
      <c r="G4" s="162" t="s">
        <v>119</v>
      </c>
      <c r="H4" s="162" t="s">
        <v>6</v>
      </c>
    </row>
    <row r="5" spans="1:8" ht="74.25" customHeight="1" x14ac:dyDescent="0.25">
      <c r="A5" s="164">
        <v>45098</v>
      </c>
      <c r="B5" s="162" t="s">
        <v>7</v>
      </c>
      <c r="C5" s="165">
        <f>'21-6-2023'!F11</f>
        <v>-607745</v>
      </c>
      <c r="D5" s="165"/>
      <c r="E5" s="165"/>
      <c r="F5" s="165">
        <f>C5</f>
        <v>-607745</v>
      </c>
      <c r="G5" s="162"/>
      <c r="H5" s="162"/>
    </row>
    <row r="6" spans="1:8" ht="74.25" customHeight="1" x14ac:dyDescent="0.25">
      <c r="A6" s="164">
        <v>45103</v>
      </c>
      <c r="B6" s="162" t="s">
        <v>437</v>
      </c>
      <c r="C6" s="162"/>
      <c r="D6" s="165">
        <v>2000</v>
      </c>
      <c r="E6" s="165"/>
      <c r="F6" s="165">
        <f>+F5+E6-D6</f>
        <v>-609745</v>
      </c>
      <c r="G6" s="162" t="s">
        <v>438</v>
      </c>
      <c r="H6" s="162"/>
    </row>
    <row r="7" spans="1:8" ht="74.25" customHeight="1" x14ac:dyDescent="0.25">
      <c r="A7" s="164">
        <v>45103</v>
      </c>
      <c r="B7" s="162" t="s">
        <v>442</v>
      </c>
      <c r="C7" s="162"/>
      <c r="D7" s="165">
        <v>200</v>
      </c>
      <c r="E7" s="165"/>
      <c r="F7" s="165">
        <f t="shared" ref="F7:F12" si="0">+F6+E7-D7</f>
        <v>-609945</v>
      </c>
      <c r="G7" s="162" t="s">
        <v>442</v>
      </c>
      <c r="H7" s="162"/>
    </row>
    <row r="8" spans="1:8" ht="74.25" customHeight="1" x14ac:dyDescent="0.25">
      <c r="A8" s="164">
        <v>45103</v>
      </c>
      <c r="B8" s="168" t="s">
        <v>439</v>
      </c>
      <c r="C8" s="162"/>
      <c r="D8" s="165">
        <v>8500</v>
      </c>
      <c r="E8" s="165"/>
      <c r="F8" s="165">
        <f t="shared" si="0"/>
        <v>-618445</v>
      </c>
      <c r="G8" s="162" t="s">
        <v>443</v>
      </c>
      <c r="H8" s="162"/>
    </row>
    <row r="9" spans="1:8" ht="74.25" customHeight="1" x14ac:dyDescent="0.25">
      <c r="A9" s="164">
        <v>45103</v>
      </c>
      <c r="B9" s="164" t="s">
        <v>440</v>
      </c>
      <c r="C9" s="162"/>
      <c r="D9" s="165">
        <v>300</v>
      </c>
      <c r="E9" s="165"/>
      <c r="F9" s="165">
        <f t="shared" si="0"/>
        <v>-618745</v>
      </c>
      <c r="G9" s="162"/>
      <c r="H9" s="162"/>
    </row>
    <row r="10" spans="1:8" ht="74.25" customHeight="1" x14ac:dyDescent="0.25">
      <c r="A10" s="164">
        <v>45103</v>
      </c>
      <c r="B10" s="164" t="s">
        <v>441</v>
      </c>
      <c r="C10" s="162"/>
      <c r="D10" s="165">
        <v>10000</v>
      </c>
      <c r="E10" s="165"/>
      <c r="F10" s="165">
        <f t="shared" si="0"/>
        <v>-628745</v>
      </c>
      <c r="G10" s="162"/>
      <c r="H10" s="162"/>
    </row>
    <row r="11" spans="1:8" ht="74.25" customHeight="1" x14ac:dyDescent="0.25">
      <c r="A11" s="164">
        <v>45103</v>
      </c>
      <c r="B11" s="164" t="s">
        <v>447</v>
      </c>
      <c r="C11" s="162"/>
      <c r="D11" s="165">
        <v>100</v>
      </c>
      <c r="E11" s="165"/>
      <c r="F11" s="165">
        <f t="shared" si="0"/>
        <v>-628845</v>
      </c>
      <c r="G11" s="162"/>
      <c r="H11" s="162"/>
    </row>
    <row r="12" spans="1:8" ht="74.25" customHeight="1" x14ac:dyDescent="0.25">
      <c r="A12" s="164">
        <v>45103</v>
      </c>
      <c r="B12" s="164" t="s">
        <v>444</v>
      </c>
      <c r="C12" s="162"/>
      <c r="D12" s="165">
        <v>1500</v>
      </c>
      <c r="E12" s="165"/>
      <c r="F12" s="165">
        <f t="shared" si="0"/>
        <v>-630345</v>
      </c>
      <c r="G12" s="162" t="s">
        <v>445</v>
      </c>
      <c r="H12" s="162"/>
    </row>
    <row r="13" spans="1:8" ht="74.25" customHeight="1" thickBot="1" x14ac:dyDescent="0.3">
      <c r="A13" s="191" t="s">
        <v>4</v>
      </c>
      <c r="B13" s="192"/>
      <c r="C13" s="136">
        <f>C5</f>
        <v>-607745</v>
      </c>
      <c r="D13" s="159">
        <f>SUM(D6:D12)</f>
        <v>22600</v>
      </c>
      <c r="E13" s="159">
        <f>SUM(E5:E6)</f>
        <v>0</v>
      </c>
      <c r="F13" s="159">
        <f>C13-D13</f>
        <v>-630345</v>
      </c>
      <c r="G13" s="160"/>
      <c r="H13" s="162"/>
    </row>
    <row r="14" spans="1:8" ht="31.5" x14ac:dyDescent="0.25">
      <c r="A14" s="108"/>
      <c r="B14" s="108"/>
      <c r="C14" s="108"/>
      <c r="D14" s="108"/>
      <c r="E14" s="108"/>
      <c r="F14" s="108"/>
      <c r="G14" s="108"/>
      <c r="H14" s="108"/>
    </row>
    <row r="15" spans="1:8" ht="31.5" x14ac:dyDescent="0.25">
      <c r="A15" s="108"/>
      <c r="B15" s="104" t="s">
        <v>58</v>
      </c>
      <c r="C15" s="104"/>
      <c r="D15" s="104"/>
      <c r="E15" s="104"/>
      <c r="F15" s="104" t="s">
        <v>253</v>
      </c>
      <c r="G15" s="104"/>
      <c r="H15" s="104" t="s">
        <v>8</v>
      </c>
    </row>
    <row r="16" spans="1:8" ht="31.5" x14ac:dyDescent="0.25">
      <c r="A16" s="108"/>
      <c r="B16" s="108"/>
      <c r="C16" s="108"/>
      <c r="D16" s="109"/>
      <c r="E16" s="108"/>
      <c r="F16" s="108"/>
      <c r="G16" s="108"/>
      <c r="H16" s="108"/>
    </row>
    <row r="17" spans="1:8" ht="31.5" x14ac:dyDescent="0.25">
      <c r="A17" s="108"/>
      <c r="B17" s="108" t="s">
        <v>9</v>
      </c>
      <c r="C17" s="108"/>
      <c r="D17" s="108"/>
      <c r="E17" s="108"/>
      <c r="F17" s="108" t="s">
        <v>254</v>
      </c>
      <c r="G17" s="108"/>
      <c r="H17" s="108" t="s">
        <v>10</v>
      </c>
    </row>
    <row r="22" spans="1:8" ht="18" customHeight="1" x14ac:dyDescent="0.35">
      <c r="D22" s="154"/>
      <c r="E22" s="155"/>
      <c r="F22" s="155"/>
    </row>
  </sheetData>
  <mergeCells count="3">
    <mergeCell ref="E1:G2"/>
    <mergeCell ref="A3:F3"/>
    <mergeCell ref="A13:B13"/>
  </mergeCells>
  <printOptions horizontalCentered="1" verticalCentered="1"/>
  <pageMargins left="0" right="0" top="0" bottom="0" header="0.31496062992125984" footer="0.31496062992125984"/>
  <pageSetup paperSize="9" scale="32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7"/>
  <sheetViews>
    <sheetView showGridLines="0" rightToLeft="1" zoomScale="48" zoomScaleNormal="48" workbookViewId="0">
      <selection activeCell="E14" sqref="E14"/>
    </sheetView>
  </sheetViews>
  <sheetFormatPr defaultRowHeight="15" x14ac:dyDescent="0.25"/>
  <cols>
    <col min="1" max="1" width="41.140625" customWidth="1"/>
    <col min="2" max="2" width="65.140625" bestFit="1" customWidth="1"/>
    <col min="3" max="3" width="34.5703125" bestFit="1" customWidth="1"/>
    <col min="4" max="4" width="35.85546875" bestFit="1" customWidth="1"/>
    <col min="5" max="5" width="58.85546875" customWidth="1"/>
    <col min="6" max="6" width="56.28515625" customWidth="1"/>
    <col min="7" max="7" width="89.140625" bestFit="1" customWidth="1"/>
    <col min="8" max="8" width="66.42578125" bestFit="1" customWidth="1"/>
  </cols>
  <sheetData>
    <row r="1" spans="1:8" ht="68.25" customHeight="1" x14ac:dyDescent="2.0499999999999998">
      <c r="A1" s="111"/>
      <c r="B1" s="112"/>
      <c r="C1" s="149"/>
      <c r="D1" s="149"/>
      <c r="E1" s="189" t="s">
        <v>335</v>
      </c>
      <c r="F1" s="189"/>
      <c r="G1" s="189"/>
      <c r="H1" s="150"/>
    </row>
    <row r="2" spans="1:8" ht="68.25" customHeight="1" x14ac:dyDescent="2.0499999999999998">
      <c r="A2" s="111"/>
      <c r="B2" s="112">
        <f ca="1">TODAY()</f>
        <v>45179</v>
      </c>
      <c r="C2" s="149"/>
      <c r="D2" s="149"/>
      <c r="E2" s="189"/>
      <c r="F2" s="189"/>
      <c r="G2" s="189"/>
      <c r="H2" s="111" t="s">
        <v>450</v>
      </c>
    </row>
    <row r="3" spans="1:8" ht="31.5" x14ac:dyDescent="0.25">
      <c r="A3" s="190" t="s">
        <v>56</v>
      </c>
      <c r="B3" s="190"/>
      <c r="C3" s="190"/>
      <c r="D3" s="190"/>
      <c r="E3" s="190"/>
      <c r="F3" s="190"/>
      <c r="G3" s="177"/>
      <c r="H3" s="177"/>
    </row>
    <row r="4" spans="1:8" ht="92.25" customHeight="1" x14ac:dyDescent="0.25">
      <c r="A4" s="162" t="s">
        <v>5</v>
      </c>
      <c r="B4" s="162" t="s">
        <v>0</v>
      </c>
      <c r="C4" s="163" t="s">
        <v>7</v>
      </c>
      <c r="D4" s="162" t="s">
        <v>1</v>
      </c>
      <c r="E4" s="162" t="s">
        <v>2</v>
      </c>
      <c r="F4" s="162" t="s">
        <v>3</v>
      </c>
      <c r="G4" s="162" t="s">
        <v>119</v>
      </c>
      <c r="H4" s="162" t="s">
        <v>6</v>
      </c>
    </row>
    <row r="5" spans="1:8" ht="74.25" customHeight="1" x14ac:dyDescent="0.25">
      <c r="A5" s="164">
        <v>45103</v>
      </c>
      <c r="B5" s="162" t="s">
        <v>7</v>
      </c>
      <c r="C5" s="165">
        <f>'26-6-2023'!F13</f>
        <v>-630345</v>
      </c>
      <c r="D5" s="165"/>
      <c r="E5" s="165"/>
      <c r="F5" s="165">
        <f>C5</f>
        <v>-630345</v>
      </c>
      <c r="G5" s="162"/>
      <c r="H5" s="162"/>
    </row>
    <row r="6" spans="1:8" ht="74.25" customHeight="1" x14ac:dyDescent="0.25">
      <c r="A6" s="164">
        <v>45147</v>
      </c>
      <c r="B6" s="162" t="s">
        <v>449</v>
      </c>
      <c r="C6" s="162"/>
      <c r="D6" s="165">
        <v>2500</v>
      </c>
      <c r="E6" s="165"/>
      <c r="F6" s="165">
        <f>+F5+E6-D6</f>
        <v>-632845</v>
      </c>
      <c r="G6" s="162"/>
      <c r="H6" s="162"/>
    </row>
    <row r="7" spans="1:8" ht="74.25" customHeight="1" x14ac:dyDescent="0.25">
      <c r="A7" s="164"/>
      <c r="B7" s="164"/>
      <c r="C7" s="162"/>
      <c r="D7" s="165"/>
      <c r="E7" s="165"/>
      <c r="F7" s="165">
        <f>+F6+E7-D7</f>
        <v>-632845</v>
      </c>
      <c r="G7" s="162"/>
      <c r="H7" s="162"/>
    </row>
    <row r="8" spans="1:8" ht="74.25" customHeight="1" thickBot="1" x14ac:dyDescent="0.3">
      <c r="A8" s="191" t="s">
        <v>4</v>
      </c>
      <c r="B8" s="192"/>
      <c r="C8" s="136">
        <f>C5</f>
        <v>-630345</v>
      </c>
      <c r="D8" s="159">
        <f>SUM(D6:D7)</f>
        <v>2500</v>
      </c>
      <c r="E8" s="159">
        <f>SUM(E5:E6)</f>
        <v>0</v>
      </c>
      <c r="F8" s="159">
        <f>C8-D8</f>
        <v>-632845</v>
      </c>
      <c r="G8" s="160"/>
      <c r="H8" s="162"/>
    </row>
    <row r="9" spans="1:8" ht="31.5" x14ac:dyDescent="0.25">
      <c r="A9" s="108"/>
      <c r="B9" s="108"/>
      <c r="C9" s="108"/>
      <c r="D9" s="108"/>
      <c r="E9" s="108"/>
      <c r="F9" s="108"/>
      <c r="G9" s="108"/>
      <c r="H9" s="108"/>
    </row>
    <row r="10" spans="1:8" ht="31.5" x14ac:dyDescent="0.25">
      <c r="A10" s="108"/>
      <c r="B10" s="104" t="s">
        <v>58</v>
      </c>
      <c r="C10" s="104"/>
      <c r="D10" s="104"/>
      <c r="E10" s="104"/>
      <c r="F10" s="104" t="s">
        <v>253</v>
      </c>
      <c r="G10" s="104"/>
      <c r="H10" s="104" t="s">
        <v>8</v>
      </c>
    </row>
    <row r="11" spans="1:8" ht="31.5" x14ac:dyDescent="0.25">
      <c r="A11" s="108"/>
      <c r="B11" s="108"/>
      <c r="C11" s="108"/>
      <c r="D11" s="109"/>
      <c r="E11" s="108"/>
      <c r="F11" s="108"/>
      <c r="G11" s="108"/>
      <c r="H11" s="108"/>
    </row>
    <row r="12" spans="1:8" ht="31.5" x14ac:dyDescent="0.25">
      <c r="A12" s="108"/>
      <c r="B12" s="108" t="s">
        <v>9</v>
      </c>
      <c r="C12" s="108"/>
      <c r="D12" s="108"/>
      <c r="E12" s="108"/>
      <c r="F12" s="108" t="s">
        <v>254</v>
      </c>
      <c r="G12" s="108"/>
      <c r="H12" s="108" t="s">
        <v>10</v>
      </c>
    </row>
    <row r="17" spans="4:6" ht="18" customHeight="1" x14ac:dyDescent="0.35">
      <c r="D17" s="154"/>
      <c r="E17" s="155"/>
      <c r="F17" s="155"/>
    </row>
  </sheetData>
  <mergeCells count="3">
    <mergeCell ref="E1:G2"/>
    <mergeCell ref="A3:F3"/>
    <mergeCell ref="A8:B8"/>
  </mergeCells>
  <printOptions horizontalCentered="1" verticalCentered="1"/>
  <pageMargins left="0" right="0" top="0" bottom="0" header="0.31496062992125984" footer="0.31496062992125984"/>
  <pageSetup paperSize="9" scale="32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7"/>
  <sheetViews>
    <sheetView showGridLines="0" rightToLeft="1" topLeftCell="B1" zoomScale="48" zoomScaleNormal="48" workbookViewId="0">
      <selection activeCell="D11" sqref="D11"/>
    </sheetView>
  </sheetViews>
  <sheetFormatPr defaultRowHeight="15" x14ac:dyDescent="0.25"/>
  <cols>
    <col min="1" max="1" width="41.140625" customWidth="1"/>
    <col min="2" max="2" width="65.140625" bestFit="1" customWidth="1"/>
    <col min="3" max="3" width="34.5703125" bestFit="1" customWidth="1"/>
    <col min="4" max="4" width="35.85546875" bestFit="1" customWidth="1"/>
    <col min="5" max="5" width="58.85546875" customWidth="1"/>
    <col min="6" max="6" width="56.28515625" customWidth="1"/>
    <col min="7" max="7" width="89.140625" bestFit="1" customWidth="1"/>
    <col min="8" max="8" width="66.42578125" bestFit="1" customWidth="1"/>
  </cols>
  <sheetData>
    <row r="1" spans="1:8" ht="68.25" customHeight="1" x14ac:dyDescent="2.0499999999999998">
      <c r="A1" s="111"/>
      <c r="B1" s="112"/>
      <c r="C1" s="149"/>
      <c r="D1" s="149"/>
      <c r="E1" s="189" t="s">
        <v>335</v>
      </c>
      <c r="F1" s="189"/>
      <c r="G1" s="189"/>
      <c r="H1" s="150"/>
    </row>
    <row r="2" spans="1:8" ht="68.25" customHeight="1" x14ac:dyDescent="2.0499999999999998">
      <c r="A2" s="111"/>
      <c r="B2" s="112">
        <f ca="1">TODAY()</f>
        <v>45179</v>
      </c>
      <c r="C2" s="149"/>
      <c r="D2" s="149"/>
      <c r="E2" s="189"/>
      <c r="F2" s="189"/>
      <c r="G2" s="189"/>
      <c r="H2" s="111" t="s">
        <v>452</v>
      </c>
    </row>
    <row r="3" spans="1:8" ht="31.5" x14ac:dyDescent="0.25">
      <c r="A3" s="190" t="s">
        <v>56</v>
      </c>
      <c r="B3" s="190"/>
      <c r="C3" s="190"/>
      <c r="D3" s="190"/>
      <c r="E3" s="190"/>
      <c r="F3" s="190"/>
      <c r="G3" s="179"/>
      <c r="H3" s="179"/>
    </row>
    <row r="4" spans="1:8" ht="92.25" customHeight="1" x14ac:dyDescent="0.25">
      <c r="A4" s="162" t="s">
        <v>5</v>
      </c>
      <c r="B4" s="162" t="s">
        <v>0</v>
      </c>
      <c r="C4" s="163" t="s">
        <v>7</v>
      </c>
      <c r="D4" s="162" t="s">
        <v>1</v>
      </c>
      <c r="E4" s="162" t="s">
        <v>2</v>
      </c>
      <c r="F4" s="162" t="s">
        <v>3</v>
      </c>
      <c r="G4" s="162" t="s">
        <v>119</v>
      </c>
      <c r="H4" s="162" t="s">
        <v>6</v>
      </c>
    </row>
    <row r="5" spans="1:8" ht="74.25" customHeight="1" x14ac:dyDescent="0.25">
      <c r="A5" s="164">
        <v>45147</v>
      </c>
      <c r="B5" s="162" t="s">
        <v>7</v>
      </c>
      <c r="C5" s="165">
        <f>'9-8-2023'!F8</f>
        <v>-632845</v>
      </c>
      <c r="D5" s="165"/>
      <c r="E5" s="165"/>
      <c r="F5" s="165">
        <f>C5</f>
        <v>-632845</v>
      </c>
      <c r="G5" s="162"/>
      <c r="H5" s="162"/>
    </row>
    <row r="6" spans="1:8" ht="74.25" customHeight="1" x14ac:dyDescent="0.25">
      <c r="A6" s="164">
        <v>45153</v>
      </c>
      <c r="B6" s="162" t="s">
        <v>423</v>
      </c>
      <c r="C6" s="162"/>
      <c r="D6" s="165">
        <v>5000</v>
      </c>
      <c r="E6" s="165"/>
      <c r="F6" s="165">
        <f>+F5+E6-D6</f>
        <v>-637845</v>
      </c>
      <c r="G6" s="162" t="s">
        <v>451</v>
      </c>
      <c r="H6" s="162"/>
    </row>
    <row r="7" spans="1:8" ht="74.25" customHeight="1" x14ac:dyDescent="0.25">
      <c r="A7" s="164"/>
      <c r="B7" s="164"/>
      <c r="C7" s="162"/>
      <c r="D7" s="165"/>
      <c r="E7" s="165"/>
      <c r="F7" s="165">
        <f>+F6+E7-D7</f>
        <v>-637845</v>
      </c>
      <c r="G7" s="162"/>
      <c r="H7" s="162"/>
    </row>
    <row r="8" spans="1:8" ht="74.25" customHeight="1" thickBot="1" x14ac:dyDescent="0.3">
      <c r="A8" s="191" t="s">
        <v>4</v>
      </c>
      <c r="B8" s="192"/>
      <c r="C8" s="136">
        <f>C5</f>
        <v>-632845</v>
      </c>
      <c r="D8" s="159">
        <f>SUM(D6:D7)</f>
        <v>5000</v>
      </c>
      <c r="E8" s="159">
        <f>SUM(E5:E6)</f>
        <v>0</v>
      </c>
      <c r="F8" s="159">
        <f>C8-D8</f>
        <v>-637845</v>
      </c>
      <c r="G8" s="160"/>
      <c r="H8" s="162"/>
    </row>
    <row r="9" spans="1:8" ht="31.5" x14ac:dyDescent="0.25">
      <c r="A9" s="108"/>
      <c r="B9" s="108"/>
      <c r="C9" s="108"/>
      <c r="D9" s="108"/>
      <c r="E9" s="108"/>
      <c r="F9" s="108"/>
      <c r="G9" s="108"/>
      <c r="H9" s="108"/>
    </row>
    <row r="10" spans="1:8" ht="31.5" x14ac:dyDescent="0.25">
      <c r="A10" s="108"/>
      <c r="B10" s="104" t="s">
        <v>58</v>
      </c>
      <c r="C10" s="104"/>
      <c r="D10" s="104"/>
      <c r="E10" s="104"/>
      <c r="F10" s="104" t="s">
        <v>253</v>
      </c>
      <c r="G10" s="104"/>
      <c r="H10" s="104" t="s">
        <v>8</v>
      </c>
    </row>
    <row r="11" spans="1:8" ht="31.5" x14ac:dyDescent="0.25">
      <c r="A11" s="108"/>
      <c r="B11" s="108"/>
      <c r="C11" s="108"/>
      <c r="D11" s="109"/>
      <c r="E11" s="108"/>
      <c r="F11" s="108"/>
      <c r="G11" s="108"/>
      <c r="H11" s="108"/>
    </row>
    <row r="12" spans="1:8" ht="31.5" x14ac:dyDescent="0.25">
      <c r="A12" s="108"/>
      <c r="B12" s="108" t="s">
        <v>9</v>
      </c>
      <c r="C12" s="108"/>
      <c r="D12" s="108"/>
      <c r="E12" s="108"/>
      <c r="F12" s="108" t="s">
        <v>254</v>
      </c>
      <c r="G12" s="108"/>
      <c r="H12" s="108" t="s">
        <v>10</v>
      </c>
    </row>
    <row r="17" spans="4:6" ht="18" customHeight="1" x14ac:dyDescent="0.35">
      <c r="D17" s="154"/>
      <c r="E17" s="155"/>
      <c r="F17" s="155"/>
    </row>
  </sheetData>
  <mergeCells count="3">
    <mergeCell ref="E1:G2"/>
    <mergeCell ref="A3:F3"/>
    <mergeCell ref="A8:B8"/>
  </mergeCells>
  <printOptions horizontalCentered="1" verticalCentered="1"/>
  <pageMargins left="0" right="0" top="0" bottom="0" header="0.31496062992125984" footer="0.31496062992125984"/>
  <pageSetup paperSize="9" scale="3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5"/>
  <sheetViews>
    <sheetView rightToLeft="1" topLeftCell="A5" zoomScale="44" zoomScaleNormal="44" workbookViewId="0">
      <selection activeCell="A5" sqref="A5:A19"/>
    </sheetView>
  </sheetViews>
  <sheetFormatPr defaultRowHeight="15" x14ac:dyDescent="0.25"/>
  <cols>
    <col min="1" max="1" width="59.5703125" bestFit="1" customWidth="1"/>
    <col min="2" max="2" width="88" bestFit="1" customWidth="1"/>
    <col min="3" max="3" width="31.85546875" bestFit="1" customWidth="1"/>
    <col min="4" max="4" width="29.5703125" bestFit="1" customWidth="1"/>
    <col min="5" max="5" width="25.5703125" bestFit="1" customWidth="1"/>
    <col min="6" max="6" width="31.85546875" bestFit="1" customWidth="1"/>
    <col min="7" max="7" width="33.28515625" customWidth="1"/>
    <col min="8" max="8" width="159.28515625" bestFit="1" customWidth="1"/>
  </cols>
  <sheetData>
    <row r="1" spans="1:8" ht="28.5" x14ac:dyDescent="0.25">
      <c r="A1" s="52" t="s">
        <v>5</v>
      </c>
      <c r="B1" s="53"/>
      <c r="C1" s="54"/>
      <c r="D1" s="55"/>
      <c r="E1" s="55"/>
      <c r="F1" s="56" t="s">
        <v>27</v>
      </c>
      <c r="G1" s="56"/>
      <c r="H1" s="56"/>
    </row>
    <row r="2" spans="1:8" ht="29.25" thickBot="1" x14ac:dyDescent="0.3">
      <c r="A2" s="57" t="s">
        <v>56</v>
      </c>
      <c r="B2" s="57"/>
      <c r="C2" s="57"/>
      <c r="D2" s="57"/>
      <c r="E2" s="57"/>
      <c r="F2" s="57"/>
      <c r="G2" s="57"/>
      <c r="H2" s="57"/>
    </row>
    <row r="3" spans="1:8" ht="46.5" customHeight="1" thickBot="1" x14ac:dyDescent="0.3">
      <c r="A3" s="58" t="s">
        <v>5</v>
      </c>
      <c r="B3" s="59" t="s">
        <v>0</v>
      </c>
      <c r="C3" s="60" t="s">
        <v>7</v>
      </c>
      <c r="D3" s="59" t="s">
        <v>1</v>
      </c>
      <c r="E3" s="59" t="s">
        <v>2</v>
      </c>
      <c r="F3" s="59" t="s">
        <v>3</v>
      </c>
      <c r="G3" s="61" t="s">
        <v>119</v>
      </c>
      <c r="H3" s="62" t="s">
        <v>6</v>
      </c>
    </row>
    <row r="4" spans="1:8" ht="46.5" customHeight="1" thickBot="1" x14ac:dyDescent="0.3">
      <c r="A4" s="58"/>
      <c r="B4" s="59" t="s">
        <v>7</v>
      </c>
      <c r="C4" s="63">
        <v>-210196</v>
      </c>
      <c r="D4" s="64"/>
      <c r="E4" s="64"/>
      <c r="F4" s="64">
        <f>C4</f>
        <v>-210196</v>
      </c>
      <c r="G4" s="61"/>
      <c r="H4" s="62"/>
    </row>
    <row r="5" spans="1:8" ht="46.5" customHeight="1" thickBot="1" x14ac:dyDescent="0.3">
      <c r="A5" s="65">
        <v>45031</v>
      </c>
      <c r="B5" s="59"/>
      <c r="C5" s="63"/>
      <c r="D5" s="64"/>
      <c r="E5" s="64"/>
      <c r="F5" s="64">
        <f>F4+E5-D5</f>
        <v>-210196</v>
      </c>
      <c r="G5" s="61"/>
      <c r="H5" s="62"/>
    </row>
    <row r="6" spans="1:8" ht="46.5" customHeight="1" thickBot="1" x14ac:dyDescent="0.3">
      <c r="A6" s="65">
        <v>45031</v>
      </c>
      <c r="B6" s="59" t="s">
        <v>111</v>
      </c>
      <c r="C6" s="63"/>
      <c r="D6" s="64">
        <v>250</v>
      </c>
      <c r="E6" s="64"/>
      <c r="F6" s="64">
        <f t="shared" ref="F6:F19" si="0">F5+E6-D6</f>
        <v>-210446</v>
      </c>
      <c r="G6" s="61" t="s">
        <v>96</v>
      </c>
      <c r="H6" s="62" t="s">
        <v>123</v>
      </c>
    </row>
    <row r="7" spans="1:8" ht="46.5" customHeight="1" thickBot="1" x14ac:dyDescent="0.3">
      <c r="A7" s="65">
        <v>45031</v>
      </c>
      <c r="B7" s="59" t="s">
        <v>96</v>
      </c>
      <c r="C7" s="63"/>
      <c r="D7" s="64">
        <v>100</v>
      </c>
      <c r="E7" s="64"/>
      <c r="F7" s="64">
        <f t="shared" si="0"/>
        <v>-210546</v>
      </c>
      <c r="G7" s="61" t="s">
        <v>124</v>
      </c>
      <c r="H7" s="62" t="s">
        <v>125</v>
      </c>
    </row>
    <row r="8" spans="1:8" ht="46.5" customHeight="1" thickBot="1" x14ac:dyDescent="0.3">
      <c r="A8" s="65">
        <v>45031</v>
      </c>
      <c r="B8" s="59" t="s">
        <v>38</v>
      </c>
      <c r="C8" s="63"/>
      <c r="D8" s="64">
        <v>6975</v>
      </c>
      <c r="E8" s="64"/>
      <c r="F8" s="64">
        <f t="shared" si="0"/>
        <v>-217521</v>
      </c>
      <c r="G8" s="61" t="s">
        <v>38</v>
      </c>
      <c r="H8" s="62" t="s">
        <v>126</v>
      </c>
    </row>
    <row r="9" spans="1:8" ht="46.5" customHeight="1" thickBot="1" x14ac:dyDescent="0.3">
      <c r="A9" s="65">
        <v>45031</v>
      </c>
      <c r="B9" s="59" t="s">
        <v>40</v>
      </c>
      <c r="C9" s="63"/>
      <c r="D9" s="64">
        <v>1640</v>
      </c>
      <c r="E9" s="64"/>
      <c r="F9" s="64">
        <f t="shared" si="0"/>
        <v>-219161</v>
      </c>
      <c r="G9" s="61" t="s">
        <v>40</v>
      </c>
      <c r="H9" s="62" t="s">
        <v>127</v>
      </c>
    </row>
    <row r="10" spans="1:8" ht="46.5" customHeight="1" thickBot="1" x14ac:dyDescent="0.3">
      <c r="A10" s="65">
        <v>45031</v>
      </c>
      <c r="B10" s="59" t="s">
        <v>26</v>
      </c>
      <c r="C10" s="63"/>
      <c r="D10" s="64">
        <v>22800</v>
      </c>
      <c r="E10" s="64"/>
      <c r="F10" s="64">
        <f t="shared" si="0"/>
        <v>-241961</v>
      </c>
      <c r="G10" s="61" t="s">
        <v>26</v>
      </c>
      <c r="H10" s="62" t="s">
        <v>128</v>
      </c>
    </row>
    <row r="11" spans="1:8" ht="46.5" customHeight="1" thickBot="1" x14ac:dyDescent="0.3">
      <c r="A11" s="65">
        <v>45031</v>
      </c>
      <c r="B11" s="59" t="s">
        <v>66</v>
      </c>
      <c r="C11" s="63"/>
      <c r="D11" s="64">
        <v>5500</v>
      </c>
      <c r="E11" s="64"/>
      <c r="F11" s="64">
        <f t="shared" si="0"/>
        <v>-247461</v>
      </c>
      <c r="G11" s="61" t="s">
        <v>66</v>
      </c>
      <c r="H11" s="62" t="s">
        <v>129</v>
      </c>
    </row>
    <row r="12" spans="1:8" ht="46.5" customHeight="1" thickBot="1" x14ac:dyDescent="0.3">
      <c r="A12" s="65">
        <v>45031</v>
      </c>
      <c r="B12" s="59" t="s">
        <v>88</v>
      </c>
      <c r="C12" s="63"/>
      <c r="D12" s="64">
        <v>100</v>
      </c>
      <c r="E12" s="64"/>
      <c r="F12" s="64">
        <f t="shared" si="0"/>
        <v>-247561</v>
      </c>
      <c r="G12" s="61" t="s">
        <v>130</v>
      </c>
      <c r="H12" s="62" t="s">
        <v>131</v>
      </c>
    </row>
    <row r="13" spans="1:8" ht="46.5" customHeight="1" thickBot="1" x14ac:dyDescent="0.3">
      <c r="A13" s="65">
        <v>45031</v>
      </c>
      <c r="B13" s="59" t="s">
        <v>66</v>
      </c>
      <c r="C13" s="63"/>
      <c r="D13" s="64">
        <v>5500</v>
      </c>
      <c r="E13" s="64"/>
      <c r="F13" s="64">
        <f t="shared" si="0"/>
        <v>-253061</v>
      </c>
      <c r="G13" s="61" t="s">
        <v>66</v>
      </c>
      <c r="H13" s="62" t="s">
        <v>132</v>
      </c>
    </row>
    <row r="14" spans="1:8" ht="46.5" customHeight="1" thickBot="1" x14ac:dyDescent="0.3">
      <c r="A14" s="65">
        <v>45031</v>
      </c>
      <c r="B14" s="59" t="s">
        <v>36</v>
      </c>
      <c r="C14" s="63"/>
      <c r="D14" s="64">
        <v>100</v>
      </c>
      <c r="E14" s="64"/>
      <c r="F14" s="64">
        <f t="shared" si="0"/>
        <v>-253161</v>
      </c>
      <c r="G14" s="61" t="s">
        <v>36</v>
      </c>
      <c r="H14" s="62" t="s">
        <v>133</v>
      </c>
    </row>
    <row r="15" spans="1:8" ht="46.5" customHeight="1" thickBot="1" x14ac:dyDescent="0.3">
      <c r="A15" s="65">
        <v>45031</v>
      </c>
      <c r="B15" s="59" t="s">
        <v>134</v>
      </c>
      <c r="C15" s="63"/>
      <c r="D15" s="64">
        <v>2000</v>
      </c>
      <c r="E15" s="64"/>
      <c r="F15" s="64">
        <f t="shared" si="0"/>
        <v>-255161</v>
      </c>
      <c r="G15" s="61" t="s">
        <v>91</v>
      </c>
      <c r="H15" s="62" t="s">
        <v>135</v>
      </c>
    </row>
    <row r="16" spans="1:8" ht="46.5" customHeight="1" thickBot="1" x14ac:dyDescent="0.3">
      <c r="A16" s="65">
        <v>45031</v>
      </c>
      <c r="B16" s="59" t="s">
        <v>136</v>
      </c>
      <c r="C16" s="63"/>
      <c r="D16" s="64">
        <v>100</v>
      </c>
      <c r="E16" s="64"/>
      <c r="F16" s="64">
        <f t="shared" si="0"/>
        <v>-255261</v>
      </c>
      <c r="G16" s="61" t="s">
        <v>52</v>
      </c>
      <c r="H16" s="62" t="s">
        <v>137</v>
      </c>
    </row>
    <row r="17" spans="1:8" ht="46.5" customHeight="1" thickBot="1" x14ac:dyDescent="0.3">
      <c r="A17" s="65">
        <v>45031</v>
      </c>
      <c r="B17" s="59" t="s">
        <v>104</v>
      </c>
      <c r="C17" s="63"/>
      <c r="D17" s="64">
        <v>150</v>
      </c>
      <c r="E17" s="64"/>
      <c r="F17" s="64">
        <f t="shared" si="0"/>
        <v>-255411</v>
      </c>
      <c r="G17" s="61" t="s">
        <v>104</v>
      </c>
      <c r="H17" s="62" t="s">
        <v>138</v>
      </c>
    </row>
    <row r="18" spans="1:8" ht="46.5" customHeight="1" thickBot="1" x14ac:dyDescent="0.3">
      <c r="A18" s="65">
        <v>45031</v>
      </c>
      <c r="B18" s="59" t="s">
        <v>26</v>
      </c>
      <c r="C18" s="63"/>
      <c r="D18" s="64">
        <v>5700</v>
      </c>
      <c r="E18" s="64"/>
      <c r="F18" s="64">
        <f t="shared" si="0"/>
        <v>-261111</v>
      </c>
      <c r="G18" s="61" t="s">
        <v>26</v>
      </c>
      <c r="H18" s="62" t="s">
        <v>139</v>
      </c>
    </row>
    <row r="19" spans="1:8" ht="46.5" customHeight="1" thickBot="1" x14ac:dyDescent="0.3">
      <c r="A19" s="65">
        <v>45031</v>
      </c>
      <c r="B19" s="59" t="s">
        <v>166</v>
      </c>
      <c r="C19" s="63"/>
      <c r="D19" s="64">
        <v>1700</v>
      </c>
      <c r="E19" s="64"/>
      <c r="F19" s="64">
        <f t="shared" si="0"/>
        <v>-262811</v>
      </c>
      <c r="G19" s="61" t="s">
        <v>94</v>
      </c>
      <c r="H19" s="62" t="s">
        <v>140</v>
      </c>
    </row>
    <row r="20" spans="1:8" ht="46.5" customHeight="1" thickBot="1" x14ac:dyDescent="0.3">
      <c r="A20" s="58" t="s">
        <v>4</v>
      </c>
      <c r="B20" s="59"/>
      <c r="C20" s="60">
        <f>SUM(C4:C19)</f>
        <v>-210196</v>
      </c>
      <c r="D20" s="59">
        <f>SUM(D4:D19)</f>
        <v>52615</v>
      </c>
      <c r="E20" s="59">
        <f>SUM(E4:E19)</f>
        <v>0</v>
      </c>
      <c r="F20" s="64">
        <f>+C20+E20-D20</f>
        <v>-262811</v>
      </c>
      <c r="G20" s="61"/>
      <c r="H20" s="62"/>
    </row>
    <row r="21" spans="1:8" ht="23.25" x14ac:dyDescent="0.35">
      <c r="A21" s="43"/>
      <c r="B21" s="43"/>
      <c r="C21" s="43"/>
      <c r="D21" s="43"/>
      <c r="E21" s="43"/>
      <c r="F21" s="43"/>
      <c r="G21" s="43"/>
      <c r="H21" s="43"/>
    </row>
    <row r="22" spans="1:8" ht="23.25" x14ac:dyDescent="0.35">
      <c r="A22" s="43"/>
      <c r="B22" s="46" t="s">
        <v>58</v>
      </c>
      <c r="C22" s="38"/>
      <c r="D22" s="38"/>
      <c r="E22" s="38"/>
      <c r="F22" s="38"/>
      <c r="G22" s="38"/>
      <c r="H22" s="47" t="s">
        <v>8</v>
      </c>
    </row>
    <row r="23" spans="1:8" ht="23.25" x14ac:dyDescent="0.35">
      <c r="A23" s="43"/>
      <c r="B23" s="43"/>
      <c r="C23" s="43"/>
      <c r="D23" s="44"/>
      <c r="E23" s="43"/>
      <c r="F23" s="43"/>
      <c r="G23" s="43"/>
      <c r="H23" s="43"/>
    </row>
    <row r="24" spans="1:8" ht="23.25" x14ac:dyDescent="0.35">
      <c r="A24" s="43"/>
      <c r="B24" s="45" t="s">
        <v>9</v>
      </c>
      <c r="C24" s="45"/>
      <c r="D24" s="43"/>
      <c r="E24" s="43"/>
      <c r="F24" s="43"/>
      <c r="G24" s="43"/>
      <c r="H24" s="45" t="s">
        <v>10</v>
      </c>
    </row>
    <row r="31" spans="1:8" ht="23.25" x14ac:dyDescent="0.35">
      <c r="E31" s="51"/>
    </row>
    <row r="33" spans="2:8" ht="23.25" x14ac:dyDescent="0.35">
      <c r="B33" s="51"/>
      <c r="C33" s="51"/>
      <c r="D33" s="51"/>
      <c r="E33" s="51"/>
      <c r="F33" s="51"/>
      <c r="G33" s="51"/>
      <c r="H33" s="51"/>
    </row>
    <row r="34" spans="2:8" ht="23.25" x14ac:dyDescent="0.35">
      <c r="B34" s="51"/>
      <c r="C34" s="51"/>
      <c r="D34" s="51"/>
      <c r="E34" s="51"/>
      <c r="F34" s="51"/>
      <c r="G34" s="51"/>
      <c r="H34" s="51"/>
    </row>
    <row r="35" spans="2:8" ht="23.25" x14ac:dyDescent="0.35">
      <c r="B35" s="51"/>
      <c r="C35" s="51"/>
      <c r="D35" s="51"/>
      <c r="E35" s="51"/>
      <c r="F35" s="51"/>
      <c r="G35" s="51"/>
      <c r="H35" s="51"/>
    </row>
    <row r="36" spans="2:8" ht="23.25" x14ac:dyDescent="0.35">
      <c r="B36" s="51"/>
      <c r="C36" s="51"/>
      <c r="D36" s="51"/>
      <c r="E36" s="51"/>
      <c r="F36" s="51"/>
      <c r="G36" s="51"/>
      <c r="H36" s="51"/>
    </row>
    <row r="37" spans="2:8" ht="23.25" x14ac:dyDescent="0.35">
      <c r="B37" s="51"/>
      <c r="C37" s="51"/>
      <c r="D37" s="51"/>
      <c r="E37" s="51"/>
      <c r="F37" s="51"/>
      <c r="G37" s="51"/>
      <c r="H37" s="51"/>
    </row>
    <row r="38" spans="2:8" ht="23.25" x14ac:dyDescent="0.35">
      <c r="B38" s="51"/>
      <c r="C38" s="51"/>
      <c r="D38" s="51"/>
      <c r="E38" s="51"/>
      <c r="F38" s="51"/>
      <c r="G38" s="51"/>
      <c r="H38" s="51"/>
    </row>
    <row r="39" spans="2:8" ht="23.25" x14ac:dyDescent="0.35">
      <c r="B39" s="51"/>
      <c r="C39" s="51"/>
      <c r="D39" s="51"/>
      <c r="E39" s="51"/>
      <c r="F39" s="51"/>
      <c r="G39" s="51"/>
      <c r="H39" s="51"/>
    </row>
    <row r="40" spans="2:8" ht="23.25" x14ac:dyDescent="0.35">
      <c r="B40" s="51"/>
      <c r="C40" s="51"/>
      <c r="D40" s="51"/>
      <c r="E40" s="51"/>
      <c r="F40" s="51"/>
      <c r="G40" s="51"/>
      <c r="H40" s="51"/>
    </row>
    <row r="41" spans="2:8" ht="23.25" x14ac:dyDescent="0.35">
      <c r="B41" s="51"/>
      <c r="C41" s="51"/>
      <c r="D41" s="51"/>
      <c r="E41" s="51"/>
      <c r="F41" s="51"/>
      <c r="G41" s="51"/>
      <c r="H41" s="51"/>
    </row>
    <row r="42" spans="2:8" ht="23.25" x14ac:dyDescent="0.35">
      <c r="B42" s="51"/>
      <c r="C42" s="51"/>
      <c r="D42" s="51"/>
      <c r="E42" s="51"/>
      <c r="F42" s="51"/>
      <c r="G42" s="51"/>
      <c r="H42" s="51"/>
    </row>
    <row r="43" spans="2:8" ht="23.25" x14ac:dyDescent="0.35">
      <c r="B43" s="51"/>
      <c r="C43" s="51"/>
      <c r="D43" s="51"/>
      <c r="E43" s="51"/>
      <c r="F43" s="51"/>
      <c r="G43" s="51"/>
      <c r="H43" s="51"/>
    </row>
    <row r="44" spans="2:8" ht="23.25" x14ac:dyDescent="0.35">
      <c r="B44" s="51"/>
      <c r="C44" s="51"/>
      <c r="D44" s="51"/>
      <c r="E44" s="51"/>
      <c r="F44" s="51"/>
      <c r="G44" s="51"/>
      <c r="H44" s="51"/>
    </row>
    <row r="45" spans="2:8" ht="23.25" x14ac:dyDescent="0.35">
      <c r="B45" s="51"/>
      <c r="C45" s="51"/>
      <c r="D45" s="51"/>
      <c r="E45" s="51"/>
      <c r="F45" s="51"/>
      <c r="G45" s="51"/>
      <c r="H45" s="51"/>
    </row>
  </sheetData>
  <autoFilter ref="A3:H20"/>
  <printOptions horizontalCentered="1" verticalCentered="1"/>
  <pageMargins left="0" right="0" top="0" bottom="0" header="0.3" footer="0.3"/>
  <pageSetup paperSize="9" scale="31" orientation="landscape" verticalDpi="0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2"/>
  <sheetViews>
    <sheetView showGridLines="0" rightToLeft="1" topLeftCell="A5" zoomScale="48" zoomScaleNormal="48" workbookViewId="0">
      <selection activeCell="E14" sqref="E14"/>
    </sheetView>
  </sheetViews>
  <sheetFormatPr defaultRowHeight="15" x14ac:dyDescent="0.25"/>
  <cols>
    <col min="1" max="1" width="41.140625" customWidth="1"/>
    <col min="2" max="2" width="65.140625" bestFit="1" customWidth="1"/>
    <col min="3" max="3" width="34.5703125" bestFit="1" customWidth="1"/>
    <col min="4" max="4" width="35.85546875" bestFit="1" customWidth="1"/>
    <col min="5" max="5" width="58.85546875" customWidth="1"/>
    <col min="6" max="6" width="56.28515625" customWidth="1"/>
    <col min="7" max="7" width="89.140625" bestFit="1" customWidth="1"/>
    <col min="8" max="8" width="66.42578125" bestFit="1" customWidth="1"/>
  </cols>
  <sheetData>
    <row r="1" spans="1:8" ht="68.25" customHeight="1" x14ac:dyDescent="2.0499999999999998">
      <c r="A1" s="111"/>
      <c r="B1" s="112"/>
      <c r="C1" s="149"/>
      <c r="D1" s="149"/>
      <c r="E1" s="189" t="s">
        <v>335</v>
      </c>
      <c r="F1" s="189"/>
      <c r="G1" s="189"/>
      <c r="H1" s="150"/>
    </row>
    <row r="2" spans="1:8" ht="68.25" customHeight="1" x14ac:dyDescent="2.0499999999999998">
      <c r="A2" s="111"/>
      <c r="B2" s="112">
        <f ca="1">TODAY()</f>
        <v>45179</v>
      </c>
      <c r="C2" s="149"/>
      <c r="D2" s="149"/>
      <c r="E2" s="189"/>
      <c r="F2" s="189"/>
      <c r="G2" s="189"/>
      <c r="H2" s="111" t="s">
        <v>461</v>
      </c>
    </row>
    <row r="3" spans="1:8" ht="31.5" x14ac:dyDescent="0.25">
      <c r="A3" s="190" t="s">
        <v>56</v>
      </c>
      <c r="B3" s="190"/>
      <c r="C3" s="190"/>
      <c r="D3" s="190"/>
      <c r="E3" s="190"/>
      <c r="F3" s="190"/>
      <c r="G3" s="180"/>
      <c r="H3" s="180"/>
    </row>
    <row r="4" spans="1:8" ht="92.25" customHeight="1" x14ac:dyDescent="0.25">
      <c r="A4" s="162" t="s">
        <v>5</v>
      </c>
      <c r="B4" s="162" t="s">
        <v>0</v>
      </c>
      <c r="C4" s="163" t="s">
        <v>7</v>
      </c>
      <c r="D4" s="162" t="s">
        <v>1</v>
      </c>
      <c r="E4" s="162" t="s">
        <v>2</v>
      </c>
      <c r="F4" s="162" t="s">
        <v>3</v>
      </c>
      <c r="G4" s="162" t="s">
        <v>119</v>
      </c>
      <c r="H4" s="162" t="s">
        <v>6</v>
      </c>
    </row>
    <row r="5" spans="1:8" ht="74.25" customHeight="1" x14ac:dyDescent="0.25">
      <c r="A5" s="164">
        <v>45153</v>
      </c>
      <c r="B5" s="162" t="s">
        <v>7</v>
      </c>
      <c r="C5" s="165">
        <f>'15-8-2023'!F8</f>
        <v>-637845</v>
      </c>
      <c r="D5" s="165"/>
      <c r="E5" s="165"/>
      <c r="F5" s="165">
        <f>C5</f>
        <v>-637845</v>
      </c>
      <c r="G5" s="162"/>
      <c r="H5" s="162"/>
    </row>
    <row r="6" spans="1:8" ht="74.25" customHeight="1" x14ac:dyDescent="0.25">
      <c r="A6" s="164">
        <v>45147</v>
      </c>
      <c r="B6" s="162" t="s">
        <v>453</v>
      </c>
      <c r="C6" s="162"/>
      <c r="D6" s="165"/>
      <c r="E6" s="165">
        <v>563400</v>
      </c>
      <c r="F6" s="165">
        <f>+F5+E6-D6</f>
        <v>-74445</v>
      </c>
      <c r="G6" s="162" t="s">
        <v>451</v>
      </c>
      <c r="H6" s="162"/>
    </row>
    <row r="7" spans="1:8" ht="74.25" customHeight="1" x14ac:dyDescent="0.25">
      <c r="A7" s="164">
        <v>45179</v>
      </c>
      <c r="B7" s="162" t="s">
        <v>454</v>
      </c>
      <c r="C7" s="162"/>
      <c r="D7" s="165">
        <v>40000</v>
      </c>
      <c r="E7" s="165"/>
      <c r="F7" s="165">
        <f t="shared" ref="F7:F13" si="0">+F6+E7-D7</f>
        <v>-114445</v>
      </c>
      <c r="G7" s="162" t="s">
        <v>455</v>
      </c>
      <c r="H7" s="162"/>
    </row>
    <row r="8" spans="1:8" ht="74.25" customHeight="1" x14ac:dyDescent="0.25">
      <c r="A8" s="164">
        <v>45179</v>
      </c>
      <c r="B8" s="162" t="s">
        <v>456</v>
      </c>
      <c r="C8" s="162"/>
      <c r="D8" s="165">
        <v>25000</v>
      </c>
      <c r="E8" s="165"/>
      <c r="F8" s="165">
        <f t="shared" si="0"/>
        <v>-139445</v>
      </c>
      <c r="G8" s="162"/>
      <c r="H8" s="162"/>
    </row>
    <row r="9" spans="1:8" ht="74.25" customHeight="1" x14ac:dyDescent="0.25">
      <c r="A9" s="164">
        <v>45179</v>
      </c>
      <c r="B9" s="162" t="s">
        <v>457</v>
      </c>
      <c r="C9" s="162"/>
      <c r="D9" s="165">
        <v>50000</v>
      </c>
      <c r="E9" s="165"/>
      <c r="F9" s="165">
        <f t="shared" si="0"/>
        <v>-189445</v>
      </c>
      <c r="G9" s="162"/>
      <c r="H9" s="162"/>
    </row>
    <row r="10" spans="1:8" ht="74.25" customHeight="1" x14ac:dyDescent="0.25">
      <c r="A10" s="164">
        <v>45179</v>
      </c>
      <c r="B10" s="162" t="s">
        <v>458</v>
      </c>
      <c r="C10" s="162"/>
      <c r="D10" s="165">
        <v>10000</v>
      </c>
      <c r="E10" s="165"/>
      <c r="F10" s="165">
        <f t="shared" si="0"/>
        <v>-199445</v>
      </c>
      <c r="G10" s="162" t="s">
        <v>460</v>
      </c>
      <c r="H10" s="162"/>
    </row>
    <row r="11" spans="1:8" ht="74.25" customHeight="1" x14ac:dyDescent="0.25">
      <c r="A11" s="164">
        <v>45179</v>
      </c>
      <c r="B11" s="162" t="s">
        <v>459</v>
      </c>
      <c r="C11" s="162"/>
      <c r="D11" s="165">
        <v>25000</v>
      </c>
      <c r="E11" s="165"/>
      <c r="F11" s="165">
        <f t="shared" si="0"/>
        <v>-224445</v>
      </c>
      <c r="G11" s="162" t="s">
        <v>460</v>
      </c>
      <c r="H11" s="162"/>
    </row>
    <row r="12" spans="1:8" ht="74.25" customHeight="1" x14ac:dyDescent="0.25">
      <c r="A12" s="164">
        <v>45179</v>
      </c>
      <c r="B12" s="164"/>
      <c r="C12" s="162"/>
      <c r="D12" s="165"/>
      <c r="E12" s="165"/>
      <c r="F12" s="165">
        <f t="shared" si="0"/>
        <v>-224445</v>
      </c>
      <c r="G12" s="162"/>
      <c r="H12" s="162"/>
    </row>
    <row r="13" spans="1:8" ht="74.25" customHeight="1" thickBot="1" x14ac:dyDescent="0.3">
      <c r="A13" s="191" t="s">
        <v>4</v>
      </c>
      <c r="B13" s="192"/>
      <c r="C13" s="136">
        <f>C5</f>
        <v>-637845</v>
      </c>
      <c r="D13" s="159">
        <f>SUM(D6:D12)</f>
        <v>150000</v>
      </c>
      <c r="E13" s="159">
        <f>SUM(E5:E6)</f>
        <v>563400</v>
      </c>
      <c r="F13" s="165">
        <f t="shared" si="0"/>
        <v>188955</v>
      </c>
      <c r="G13" s="160"/>
      <c r="H13" s="162"/>
    </row>
    <row r="14" spans="1:8" ht="31.5" x14ac:dyDescent="0.25">
      <c r="A14" s="108"/>
      <c r="B14" s="108"/>
      <c r="C14" s="108"/>
      <c r="D14" s="108"/>
      <c r="E14" s="108"/>
      <c r="F14" s="108"/>
      <c r="G14" s="108"/>
      <c r="H14" s="108"/>
    </row>
    <row r="15" spans="1:8" ht="31.5" x14ac:dyDescent="0.25">
      <c r="A15" s="108"/>
      <c r="B15" s="104" t="s">
        <v>58</v>
      </c>
      <c r="C15" s="104"/>
      <c r="D15" s="104"/>
      <c r="E15" s="104"/>
      <c r="F15" s="104" t="s">
        <v>253</v>
      </c>
      <c r="G15" s="104"/>
      <c r="H15" s="104" t="s">
        <v>8</v>
      </c>
    </row>
    <row r="16" spans="1:8" ht="31.5" x14ac:dyDescent="0.25">
      <c r="A16" s="108"/>
      <c r="B16" s="108"/>
      <c r="C16" s="108"/>
      <c r="D16" s="109"/>
      <c r="E16" s="108"/>
      <c r="F16" s="108"/>
      <c r="G16" s="108"/>
      <c r="H16" s="108"/>
    </row>
    <row r="17" spans="1:8" ht="31.5" x14ac:dyDescent="0.25">
      <c r="A17" s="108"/>
      <c r="B17" s="108" t="s">
        <v>9</v>
      </c>
      <c r="C17" s="108"/>
      <c r="D17" s="108"/>
      <c r="E17" s="108"/>
      <c r="F17" s="108" t="s">
        <v>254</v>
      </c>
      <c r="G17" s="108"/>
      <c r="H17" s="108" t="s">
        <v>10</v>
      </c>
    </row>
    <row r="22" spans="1:8" ht="18" customHeight="1" x14ac:dyDescent="0.35">
      <c r="D22" s="154"/>
      <c r="E22" s="155"/>
      <c r="F22" s="155"/>
    </row>
  </sheetData>
  <mergeCells count="3">
    <mergeCell ref="E1:G2"/>
    <mergeCell ref="A3:F3"/>
    <mergeCell ref="A13:B13"/>
  </mergeCells>
  <printOptions horizontalCentered="1" verticalCentered="1"/>
  <pageMargins left="0" right="0" top="0" bottom="0" header="0.31496062992125984" footer="0.31496062992125984"/>
  <pageSetup paperSize="9" scale="32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9"/>
  <sheetViews>
    <sheetView rightToLeft="1" tabSelected="1" topLeftCell="B1" zoomScale="60" zoomScaleNormal="60" workbookViewId="0">
      <pane ySplit="3" topLeftCell="A130" activePane="bottomLeft" state="frozen"/>
      <selection sqref="A1:H20"/>
      <selection pane="bottomLeft" activeCell="D136" sqref="D136"/>
    </sheetView>
  </sheetViews>
  <sheetFormatPr defaultRowHeight="15" x14ac:dyDescent="0.25"/>
  <cols>
    <col min="1" max="1" width="16.28515625" hidden="1" customWidth="1"/>
    <col min="2" max="2" width="65.140625" bestFit="1" customWidth="1"/>
    <col min="3" max="3" width="34.5703125" bestFit="1" customWidth="1"/>
    <col min="4" max="4" width="42.28515625" customWidth="1"/>
    <col min="5" max="6" width="39.42578125" bestFit="1" customWidth="1"/>
    <col min="7" max="7" width="101.5703125" customWidth="1"/>
    <col min="8" max="8" width="120.5703125" bestFit="1" customWidth="1"/>
  </cols>
  <sheetData>
    <row r="1" spans="1:8" ht="42" customHeight="1" x14ac:dyDescent="0.25">
      <c r="A1" s="68" t="s">
        <v>5</v>
      </c>
      <c r="B1" s="53">
        <f ca="1">TODAY()</f>
        <v>45179</v>
      </c>
      <c r="C1" s="54"/>
      <c r="D1" s="55"/>
      <c r="E1" s="55"/>
      <c r="F1" s="68" t="s">
        <v>329</v>
      </c>
      <c r="G1" s="68"/>
      <c r="H1" s="68"/>
    </row>
    <row r="2" spans="1:8" ht="66" customHeight="1" thickBot="1" x14ac:dyDescent="0.3">
      <c r="A2" s="185" t="s">
        <v>257</v>
      </c>
      <c r="B2" s="185"/>
      <c r="C2" s="185"/>
      <c r="D2" s="185"/>
      <c r="E2" s="185"/>
      <c r="F2" s="185"/>
      <c r="G2" s="105"/>
      <c r="H2" s="105"/>
    </row>
    <row r="3" spans="1:8" ht="32.25" thickBot="1" x14ac:dyDescent="0.3">
      <c r="A3" s="96" t="s">
        <v>5</v>
      </c>
      <c r="B3" s="97" t="s">
        <v>0</v>
      </c>
      <c r="C3" s="98" t="s">
        <v>7</v>
      </c>
      <c r="D3" s="97" t="s">
        <v>1</v>
      </c>
      <c r="E3" s="97" t="s">
        <v>2</v>
      </c>
      <c r="F3" s="97" t="s">
        <v>3</v>
      </c>
      <c r="G3" s="99" t="s">
        <v>119</v>
      </c>
      <c r="H3" s="100" t="s">
        <v>6</v>
      </c>
    </row>
    <row r="4" spans="1:8" ht="32.25" thickBot="1" x14ac:dyDescent="0.3">
      <c r="A4" s="96"/>
      <c r="B4" s="97" t="s">
        <v>215</v>
      </c>
      <c r="C4" s="101"/>
      <c r="D4" s="102"/>
      <c r="E4" s="178">
        <v>230000</v>
      </c>
      <c r="F4" s="102">
        <f>+E4</f>
        <v>230000</v>
      </c>
      <c r="G4" s="99"/>
      <c r="H4" s="100"/>
    </row>
    <row r="5" spans="1:8" ht="32.25" thickBot="1" x14ac:dyDescent="0.3">
      <c r="A5" s="103">
        <v>45048</v>
      </c>
      <c r="B5" s="97" t="s">
        <v>215</v>
      </c>
      <c r="C5" s="101"/>
      <c r="D5" s="102"/>
      <c r="E5" s="178">
        <v>300000</v>
      </c>
      <c r="F5" s="102">
        <f>F4+E5-D5</f>
        <v>530000</v>
      </c>
      <c r="G5" s="99"/>
      <c r="H5" s="100"/>
    </row>
    <row r="6" spans="1:8" ht="32.25" thickBot="1" x14ac:dyDescent="0.3">
      <c r="A6" s="103"/>
      <c r="B6" s="97" t="s">
        <v>215</v>
      </c>
      <c r="C6" s="101"/>
      <c r="D6" s="102"/>
      <c r="E6" s="178">
        <v>120000</v>
      </c>
      <c r="F6" s="102">
        <f t="shared" ref="F6:F69" si="0">F5+E6-D6</f>
        <v>650000</v>
      </c>
      <c r="G6" s="99"/>
      <c r="H6" s="100"/>
    </row>
    <row r="7" spans="1:8" ht="32.25" thickBot="1" x14ac:dyDescent="0.3">
      <c r="A7" s="96"/>
      <c r="B7" s="130" t="s">
        <v>91</v>
      </c>
      <c r="C7" s="101"/>
      <c r="D7" s="102">
        <v>33690</v>
      </c>
      <c r="E7" s="102"/>
      <c r="F7" s="102">
        <f t="shared" si="0"/>
        <v>616310</v>
      </c>
      <c r="G7" s="99"/>
      <c r="H7" s="100"/>
    </row>
    <row r="8" spans="1:8" ht="32.25" thickBot="1" x14ac:dyDescent="0.3">
      <c r="A8" s="96"/>
      <c r="B8" s="97" t="s">
        <v>215</v>
      </c>
      <c r="C8" s="101"/>
      <c r="D8" s="102"/>
      <c r="E8" s="178">
        <v>50000</v>
      </c>
      <c r="F8" s="102">
        <f t="shared" si="0"/>
        <v>666310</v>
      </c>
      <c r="G8" s="99"/>
      <c r="H8" s="100"/>
    </row>
    <row r="9" spans="1:8" ht="32.25" thickBot="1" x14ac:dyDescent="0.3">
      <c r="A9" s="96"/>
      <c r="B9" s="97" t="s">
        <v>215</v>
      </c>
      <c r="C9" s="101"/>
      <c r="D9" s="102"/>
      <c r="E9" s="178">
        <v>100000</v>
      </c>
      <c r="F9" s="102">
        <f t="shared" si="0"/>
        <v>766310</v>
      </c>
      <c r="G9" s="99"/>
      <c r="H9" s="100"/>
    </row>
    <row r="10" spans="1:8" ht="32.25" thickBot="1" x14ac:dyDescent="0.3">
      <c r="A10" s="96"/>
      <c r="B10" s="130" t="s">
        <v>38</v>
      </c>
      <c r="C10" s="101"/>
      <c r="D10" s="102">
        <v>32625</v>
      </c>
      <c r="E10" s="102">
        <v>0</v>
      </c>
      <c r="F10" s="102">
        <f t="shared" si="0"/>
        <v>733685</v>
      </c>
      <c r="G10" s="99"/>
      <c r="H10" s="100"/>
    </row>
    <row r="11" spans="1:8" ht="32.25" thickBot="1" x14ac:dyDescent="0.3">
      <c r="A11" s="96"/>
      <c r="B11" s="130" t="s">
        <v>40</v>
      </c>
      <c r="C11" s="101"/>
      <c r="D11" s="102">
        <v>14660</v>
      </c>
      <c r="E11" s="102"/>
      <c r="F11" s="102">
        <f t="shared" si="0"/>
        <v>719025</v>
      </c>
      <c r="G11" s="99"/>
      <c r="H11" s="100"/>
    </row>
    <row r="12" spans="1:8" ht="32.25" thickBot="1" x14ac:dyDescent="0.3">
      <c r="A12" s="96"/>
      <c r="B12" s="130" t="s">
        <v>26</v>
      </c>
      <c r="C12" s="101"/>
      <c r="D12" s="102">
        <v>320105</v>
      </c>
      <c r="E12" s="102"/>
      <c r="F12" s="102">
        <f t="shared" si="0"/>
        <v>398920</v>
      </c>
      <c r="G12" s="99"/>
      <c r="H12" s="100"/>
    </row>
    <row r="13" spans="1:8" ht="32.25" thickBot="1" x14ac:dyDescent="0.3">
      <c r="A13" s="96"/>
      <c r="B13" s="130" t="s">
        <v>66</v>
      </c>
      <c r="C13" s="101"/>
      <c r="D13" s="102">
        <v>114510</v>
      </c>
      <c r="E13" s="102"/>
      <c r="F13" s="102">
        <f t="shared" si="0"/>
        <v>284410</v>
      </c>
      <c r="G13" s="99"/>
      <c r="H13" s="100"/>
    </row>
    <row r="14" spans="1:8" ht="32.25" thickBot="1" x14ac:dyDescent="0.3">
      <c r="A14" s="96"/>
      <c r="B14" s="130" t="s">
        <v>130</v>
      </c>
      <c r="C14" s="101"/>
      <c r="D14" s="102">
        <v>3150</v>
      </c>
      <c r="E14" s="102"/>
      <c r="F14" s="102">
        <f t="shared" si="0"/>
        <v>281260</v>
      </c>
      <c r="G14" s="99"/>
      <c r="H14" s="100"/>
    </row>
    <row r="15" spans="1:8" ht="32.25" thickBot="1" x14ac:dyDescent="0.3">
      <c r="A15" s="96"/>
      <c r="B15" s="130" t="s">
        <v>217</v>
      </c>
      <c r="C15" s="101"/>
      <c r="D15" s="102">
        <v>4900</v>
      </c>
      <c r="E15" s="102"/>
      <c r="F15" s="102">
        <f t="shared" si="0"/>
        <v>276360</v>
      </c>
      <c r="G15" s="99"/>
      <c r="H15" s="100"/>
    </row>
    <row r="16" spans="1:8" ht="32.25" thickBot="1" x14ac:dyDescent="0.3">
      <c r="A16" s="96"/>
      <c r="B16" s="130" t="s">
        <v>166</v>
      </c>
      <c r="C16" s="101"/>
      <c r="D16" s="102">
        <v>6430</v>
      </c>
      <c r="E16" s="102"/>
      <c r="F16" s="102">
        <f t="shared" si="0"/>
        <v>269930</v>
      </c>
      <c r="G16" s="99"/>
      <c r="H16" s="100"/>
    </row>
    <row r="17" spans="1:8" ht="32.25" thickBot="1" x14ac:dyDescent="0.3">
      <c r="A17" s="96"/>
      <c r="B17" s="130" t="s">
        <v>218</v>
      </c>
      <c r="C17" s="101"/>
      <c r="D17" s="102">
        <v>2530</v>
      </c>
      <c r="E17" s="102"/>
      <c r="F17" s="102">
        <f t="shared" si="0"/>
        <v>267400</v>
      </c>
      <c r="G17" s="99"/>
      <c r="H17" s="100"/>
    </row>
    <row r="18" spans="1:8" ht="32.25" thickBot="1" x14ac:dyDescent="0.3">
      <c r="A18" s="96"/>
      <c r="B18" s="130" t="s">
        <v>52</v>
      </c>
      <c r="C18" s="101"/>
      <c r="D18" s="102">
        <v>3850</v>
      </c>
      <c r="E18" s="102"/>
      <c r="F18" s="102">
        <f t="shared" si="0"/>
        <v>263550</v>
      </c>
      <c r="G18" s="99"/>
      <c r="H18" s="100"/>
    </row>
    <row r="19" spans="1:8" ht="32.25" thickBot="1" x14ac:dyDescent="0.3">
      <c r="A19" s="96"/>
      <c r="B19" s="130" t="s">
        <v>104</v>
      </c>
      <c r="C19" s="101"/>
      <c r="D19" s="102">
        <v>1200</v>
      </c>
      <c r="E19" s="102"/>
      <c r="F19" s="102">
        <f t="shared" si="0"/>
        <v>262350</v>
      </c>
      <c r="G19" s="99"/>
      <c r="H19" s="100"/>
    </row>
    <row r="20" spans="1:8" ht="32.25" thickBot="1" x14ac:dyDescent="0.3">
      <c r="A20" s="96"/>
      <c r="B20" s="130" t="s">
        <v>147</v>
      </c>
      <c r="C20" s="101"/>
      <c r="D20" s="102">
        <v>5766</v>
      </c>
      <c r="E20" s="102"/>
      <c r="F20" s="102">
        <f t="shared" si="0"/>
        <v>256584</v>
      </c>
      <c r="G20" s="99"/>
      <c r="H20" s="100"/>
    </row>
    <row r="21" spans="1:8" ht="32.25" thickBot="1" x14ac:dyDescent="0.3">
      <c r="A21" s="96"/>
      <c r="B21" s="130" t="s">
        <v>178</v>
      </c>
      <c r="C21" s="101"/>
      <c r="D21" s="102">
        <v>4000</v>
      </c>
      <c r="E21" s="102"/>
      <c r="F21" s="102">
        <f t="shared" si="0"/>
        <v>252584</v>
      </c>
      <c r="G21" s="99"/>
      <c r="H21" s="100"/>
    </row>
    <row r="22" spans="1:8" ht="32.25" thickBot="1" x14ac:dyDescent="0.3">
      <c r="A22" s="96"/>
      <c r="B22" s="130" t="s">
        <v>231</v>
      </c>
      <c r="C22" s="101"/>
      <c r="D22" s="102">
        <v>237500</v>
      </c>
      <c r="E22" s="102"/>
      <c r="F22" s="102">
        <f t="shared" si="0"/>
        <v>15084</v>
      </c>
      <c r="G22" s="99"/>
      <c r="H22" s="100"/>
    </row>
    <row r="23" spans="1:8" ht="32.25" thickBot="1" x14ac:dyDescent="0.3">
      <c r="A23" s="96"/>
      <c r="B23" s="130" t="s">
        <v>92</v>
      </c>
      <c r="C23" s="101"/>
      <c r="D23" s="102">
        <v>2050</v>
      </c>
      <c r="E23" s="102"/>
      <c r="F23" s="102">
        <f t="shared" si="0"/>
        <v>13034</v>
      </c>
      <c r="G23" s="99"/>
      <c r="H23" s="100"/>
    </row>
    <row r="24" spans="1:8" ht="32.25" thickBot="1" x14ac:dyDescent="0.3">
      <c r="A24" s="96"/>
      <c r="B24" s="130" t="s">
        <v>155</v>
      </c>
      <c r="C24" s="101"/>
      <c r="D24" s="102">
        <v>600</v>
      </c>
      <c r="E24" s="102"/>
      <c r="F24" s="102">
        <f t="shared" si="0"/>
        <v>12434</v>
      </c>
      <c r="G24" s="99"/>
      <c r="H24" s="100"/>
    </row>
    <row r="25" spans="1:8" ht="32.25" thickBot="1" x14ac:dyDescent="0.3">
      <c r="A25" s="96"/>
      <c r="B25" s="130" t="s">
        <v>179</v>
      </c>
      <c r="C25" s="101"/>
      <c r="D25" s="102">
        <v>1350</v>
      </c>
      <c r="E25" s="102"/>
      <c r="F25" s="102">
        <f t="shared" si="0"/>
        <v>11084</v>
      </c>
      <c r="G25" s="99"/>
      <c r="H25" s="100"/>
    </row>
    <row r="26" spans="1:8" ht="32.25" thickBot="1" x14ac:dyDescent="0.3">
      <c r="A26" s="96"/>
      <c r="B26" s="130" t="s">
        <v>216</v>
      </c>
      <c r="C26" s="101"/>
      <c r="D26" s="102">
        <v>290000</v>
      </c>
      <c r="E26" s="102"/>
      <c r="F26" s="102">
        <f t="shared" si="0"/>
        <v>-278916</v>
      </c>
      <c r="G26" s="99"/>
      <c r="H26" s="100"/>
    </row>
    <row r="27" spans="1:8" ht="32.25" thickBot="1" x14ac:dyDescent="0.3">
      <c r="A27" s="96"/>
      <c r="B27" s="130" t="s">
        <v>219</v>
      </c>
      <c r="C27" s="101"/>
      <c r="D27" s="102">
        <v>1900</v>
      </c>
      <c r="E27" s="102"/>
      <c r="F27" s="102">
        <f t="shared" si="0"/>
        <v>-280816</v>
      </c>
      <c r="G27" s="99"/>
      <c r="H27" s="100"/>
    </row>
    <row r="28" spans="1:8" ht="32.25" thickBot="1" x14ac:dyDescent="0.3">
      <c r="A28" s="96"/>
      <c r="B28" s="130" t="s">
        <v>220</v>
      </c>
      <c r="C28" s="101"/>
      <c r="D28" s="102">
        <v>4350</v>
      </c>
      <c r="E28" s="102"/>
      <c r="F28" s="102">
        <f t="shared" si="0"/>
        <v>-285166</v>
      </c>
      <c r="G28" s="99"/>
      <c r="H28" s="100"/>
    </row>
    <row r="29" spans="1:8" ht="32.25" thickBot="1" x14ac:dyDescent="0.3">
      <c r="A29" s="96"/>
      <c r="B29" s="97" t="s">
        <v>240</v>
      </c>
      <c r="C29" s="101"/>
      <c r="D29" s="102">
        <v>250</v>
      </c>
      <c r="E29" s="102"/>
      <c r="F29" s="102">
        <f t="shared" si="0"/>
        <v>-285416</v>
      </c>
      <c r="G29" s="99"/>
      <c r="H29" s="100"/>
    </row>
    <row r="30" spans="1:8" ht="32.25" thickBot="1" x14ac:dyDescent="0.3">
      <c r="A30" s="96"/>
      <c r="B30" s="97" t="s">
        <v>278</v>
      </c>
      <c r="C30" s="101"/>
      <c r="D30" s="102">
        <v>160</v>
      </c>
      <c r="E30" s="102"/>
      <c r="F30" s="102">
        <f t="shared" si="0"/>
        <v>-285576</v>
      </c>
      <c r="G30" s="99"/>
      <c r="H30" s="100"/>
    </row>
    <row r="31" spans="1:8" ht="32.25" thickBot="1" x14ac:dyDescent="0.3">
      <c r="A31" s="96"/>
      <c r="B31" s="116" t="s">
        <v>26</v>
      </c>
      <c r="C31" s="101"/>
      <c r="D31" s="119">
        <f>20*1860</f>
        <v>37200</v>
      </c>
      <c r="E31" s="102"/>
      <c r="F31" s="102">
        <f t="shared" si="0"/>
        <v>-322776</v>
      </c>
      <c r="G31" s="99"/>
      <c r="H31" s="100"/>
    </row>
    <row r="32" spans="1:8" ht="32.25" thickBot="1" x14ac:dyDescent="0.3">
      <c r="A32" s="96"/>
      <c r="B32" s="116" t="s">
        <v>282</v>
      </c>
      <c r="C32" s="101"/>
      <c r="D32" s="135">
        <v>200</v>
      </c>
      <c r="E32" s="102"/>
      <c r="F32" s="102">
        <f t="shared" si="0"/>
        <v>-322976</v>
      </c>
      <c r="G32" s="99"/>
      <c r="H32" s="100"/>
    </row>
    <row r="33" spans="1:8" ht="32.25" thickBot="1" x14ac:dyDescent="0.3">
      <c r="A33" s="96"/>
      <c r="B33" s="116" t="s">
        <v>284</v>
      </c>
      <c r="C33" s="101"/>
      <c r="D33" s="135">
        <f>60*100</f>
        <v>6000</v>
      </c>
      <c r="E33" s="102"/>
      <c r="F33" s="102">
        <f t="shared" si="0"/>
        <v>-328976</v>
      </c>
      <c r="G33" s="99"/>
      <c r="H33" s="100"/>
    </row>
    <row r="34" spans="1:8" ht="32.25" thickBot="1" x14ac:dyDescent="0.3">
      <c r="A34" s="96"/>
      <c r="B34" s="116" t="s">
        <v>286</v>
      </c>
      <c r="C34" s="101"/>
      <c r="D34" s="135">
        <v>850</v>
      </c>
      <c r="E34" s="102"/>
      <c r="F34" s="102">
        <f t="shared" si="0"/>
        <v>-329826</v>
      </c>
      <c r="G34" s="99"/>
      <c r="H34" s="100"/>
    </row>
    <row r="35" spans="1:8" ht="32.25" thickBot="1" x14ac:dyDescent="0.3">
      <c r="A35" s="96"/>
      <c r="B35" s="116" t="s">
        <v>288</v>
      </c>
      <c r="C35" s="101"/>
      <c r="D35" s="135">
        <v>10000</v>
      </c>
      <c r="E35" s="102"/>
      <c r="F35" s="102">
        <f t="shared" si="0"/>
        <v>-339826</v>
      </c>
      <c r="G35" s="99"/>
      <c r="H35" s="100"/>
    </row>
    <row r="36" spans="1:8" ht="32.25" thickBot="1" x14ac:dyDescent="0.3">
      <c r="A36" s="96"/>
      <c r="B36" s="116" t="s">
        <v>288</v>
      </c>
      <c r="C36" s="101"/>
      <c r="D36" s="135">
        <v>500</v>
      </c>
      <c r="E36" s="102"/>
      <c r="F36" s="102">
        <f t="shared" si="0"/>
        <v>-340326</v>
      </c>
      <c r="G36" s="99"/>
      <c r="H36" s="100"/>
    </row>
    <row r="37" spans="1:8" ht="32.25" thickBot="1" x14ac:dyDescent="0.3">
      <c r="A37" s="96"/>
      <c r="B37" s="116" t="s">
        <v>288</v>
      </c>
      <c r="C37" s="101"/>
      <c r="D37" s="135">
        <v>400</v>
      </c>
      <c r="E37" s="102"/>
      <c r="F37" s="102">
        <f t="shared" si="0"/>
        <v>-340726</v>
      </c>
      <c r="G37" s="99"/>
      <c r="H37" s="100"/>
    </row>
    <row r="38" spans="1:8" ht="32.25" thickBot="1" x14ac:dyDescent="0.3">
      <c r="A38" s="96"/>
      <c r="B38" s="116" t="s">
        <v>291</v>
      </c>
      <c r="C38" s="101"/>
      <c r="D38" s="135">
        <v>200</v>
      </c>
      <c r="E38" s="102"/>
      <c r="F38" s="102">
        <f t="shared" si="0"/>
        <v>-340926</v>
      </c>
      <c r="G38" s="99"/>
      <c r="H38" s="100"/>
    </row>
    <row r="39" spans="1:8" ht="32.25" thickBot="1" x14ac:dyDescent="0.3">
      <c r="A39" s="96"/>
      <c r="B39" s="116" t="s">
        <v>112</v>
      </c>
      <c r="C39" s="101"/>
      <c r="D39" s="135">
        <v>250</v>
      </c>
      <c r="E39" s="102"/>
      <c r="F39" s="102">
        <f t="shared" si="0"/>
        <v>-341176</v>
      </c>
      <c r="G39" s="99"/>
      <c r="H39" s="100"/>
    </row>
    <row r="40" spans="1:8" ht="32.25" thickBot="1" x14ac:dyDescent="0.3">
      <c r="A40" s="103">
        <v>45054</v>
      </c>
      <c r="B40" s="116" t="s">
        <v>66</v>
      </c>
      <c r="C40" s="101"/>
      <c r="D40" s="135">
        <v>12100</v>
      </c>
      <c r="E40" s="102"/>
      <c r="F40" s="102">
        <f t="shared" si="0"/>
        <v>-353276</v>
      </c>
      <c r="G40" s="99"/>
      <c r="H40" s="100"/>
    </row>
    <row r="41" spans="1:8" ht="32.25" thickBot="1" x14ac:dyDescent="0.3">
      <c r="A41" s="103">
        <v>45054</v>
      </c>
      <c r="B41" s="116" t="s">
        <v>104</v>
      </c>
      <c r="C41" s="101"/>
      <c r="D41" s="135">
        <v>150</v>
      </c>
      <c r="E41" s="102"/>
      <c r="F41" s="102">
        <f t="shared" si="0"/>
        <v>-353426</v>
      </c>
      <c r="G41" s="99"/>
      <c r="H41" s="100"/>
    </row>
    <row r="42" spans="1:8" ht="32.25" thickBot="1" x14ac:dyDescent="0.3">
      <c r="A42" s="103">
        <v>45054</v>
      </c>
      <c r="B42" s="116" t="s">
        <v>307</v>
      </c>
      <c r="C42" s="101"/>
      <c r="D42" s="135">
        <v>100</v>
      </c>
      <c r="E42" s="102"/>
      <c r="F42" s="102">
        <f t="shared" si="0"/>
        <v>-353526</v>
      </c>
      <c r="G42" s="99"/>
      <c r="H42" s="100"/>
    </row>
    <row r="43" spans="1:8" ht="32.25" thickBot="1" x14ac:dyDescent="0.3">
      <c r="A43" s="103">
        <v>45054</v>
      </c>
      <c r="B43" s="116" t="s">
        <v>308</v>
      </c>
      <c r="C43" s="101"/>
      <c r="D43" s="135">
        <v>100</v>
      </c>
      <c r="E43" s="102"/>
      <c r="F43" s="102">
        <f t="shared" si="0"/>
        <v>-353626</v>
      </c>
      <c r="G43" s="99"/>
      <c r="H43" s="100"/>
    </row>
    <row r="44" spans="1:8" ht="32.25" thickBot="1" x14ac:dyDescent="0.3">
      <c r="A44" s="103">
        <v>45054</v>
      </c>
      <c r="B44" s="116" t="s">
        <v>112</v>
      </c>
      <c r="C44" s="101"/>
      <c r="D44" s="135">
        <v>700</v>
      </c>
      <c r="E44" s="102"/>
      <c r="F44" s="102">
        <f t="shared" si="0"/>
        <v>-354326</v>
      </c>
      <c r="G44" s="99"/>
      <c r="H44" s="100"/>
    </row>
    <row r="45" spans="1:8" ht="32.25" thickBot="1" x14ac:dyDescent="0.3">
      <c r="A45" s="103">
        <v>45054</v>
      </c>
      <c r="B45" s="116" t="s">
        <v>92</v>
      </c>
      <c r="C45" s="101"/>
      <c r="D45" s="135">
        <v>450</v>
      </c>
      <c r="E45" s="102"/>
      <c r="F45" s="102">
        <f t="shared" si="0"/>
        <v>-354776</v>
      </c>
      <c r="G45" s="99"/>
      <c r="H45" s="100"/>
    </row>
    <row r="46" spans="1:8" ht="32.25" thickBot="1" x14ac:dyDescent="0.3">
      <c r="A46" s="103">
        <v>45054</v>
      </c>
      <c r="B46" s="116" t="s">
        <v>282</v>
      </c>
      <c r="C46" s="101"/>
      <c r="D46" s="135">
        <v>50</v>
      </c>
      <c r="E46" s="102"/>
      <c r="F46" s="102">
        <f t="shared" si="0"/>
        <v>-354826</v>
      </c>
      <c r="G46" s="99"/>
      <c r="H46" s="100"/>
    </row>
    <row r="47" spans="1:8" ht="32.25" thickBot="1" x14ac:dyDescent="0.3">
      <c r="A47" s="103">
        <v>45054</v>
      </c>
      <c r="B47" s="116" t="s">
        <v>130</v>
      </c>
      <c r="C47" s="101"/>
      <c r="D47" s="135">
        <v>100</v>
      </c>
      <c r="E47" s="102"/>
      <c r="F47" s="102">
        <f t="shared" si="0"/>
        <v>-354926</v>
      </c>
      <c r="G47" s="99"/>
      <c r="H47" s="100"/>
    </row>
    <row r="48" spans="1:8" ht="36" customHeight="1" thickBot="1" x14ac:dyDescent="0.3">
      <c r="A48" s="103">
        <v>45054</v>
      </c>
      <c r="B48" s="116" t="s">
        <v>92</v>
      </c>
      <c r="C48" s="101"/>
      <c r="D48" s="135">
        <v>50</v>
      </c>
      <c r="E48" s="102"/>
      <c r="F48" s="102">
        <f t="shared" si="0"/>
        <v>-354976</v>
      </c>
      <c r="G48" s="99"/>
      <c r="H48" s="100"/>
    </row>
    <row r="49" spans="1:8" ht="36" customHeight="1" thickBot="1" x14ac:dyDescent="0.3">
      <c r="A49" s="144"/>
      <c r="B49" s="145" t="s">
        <v>38</v>
      </c>
      <c r="C49" s="101"/>
      <c r="D49" s="135">
        <v>4050</v>
      </c>
      <c r="E49" s="102"/>
      <c r="F49" s="102">
        <f t="shared" si="0"/>
        <v>-359026</v>
      </c>
      <c r="G49" s="99"/>
      <c r="H49" s="100"/>
    </row>
    <row r="50" spans="1:8" ht="36" customHeight="1" thickBot="1" x14ac:dyDescent="0.3">
      <c r="A50" s="144"/>
      <c r="B50" s="145" t="s">
        <v>325</v>
      </c>
      <c r="C50" s="101"/>
      <c r="D50" s="135">
        <v>2460</v>
      </c>
      <c r="E50" s="102"/>
      <c r="F50" s="102">
        <f t="shared" si="0"/>
        <v>-361486</v>
      </c>
      <c r="G50" s="99"/>
      <c r="H50" s="100"/>
    </row>
    <row r="51" spans="1:8" ht="36" customHeight="1" thickBot="1" x14ac:dyDescent="0.3">
      <c r="A51" s="144"/>
      <c r="B51" s="145" t="s">
        <v>277</v>
      </c>
      <c r="C51" s="101"/>
      <c r="D51" s="135">
        <v>160</v>
      </c>
      <c r="E51" s="102"/>
      <c r="F51" s="102">
        <f t="shared" si="0"/>
        <v>-361646</v>
      </c>
      <c r="G51" s="99"/>
      <c r="H51" s="100"/>
    </row>
    <row r="52" spans="1:8" ht="36" customHeight="1" thickBot="1" x14ac:dyDescent="0.3">
      <c r="A52" s="144"/>
      <c r="B52" s="145" t="s">
        <v>326</v>
      </c>
      <c r="C52" s="101"/>
      <c r="D52" s="135">
        <v>250</v>
      </c>
      <c r="E52" s="102"/>
      <c r="F52" s="102">
        <f t="shared" si="0"/>
        <v>-361896</v>
      </c>
      <c r="G52" s="99"/>
      <c r="H52" s="100"/>
    </row>
    <row r="53" spans="1:8" ht="36" customHeight="1" thickBot="1" x14ac:dyDescent="0.3">
      <c r="A53" s="144"/>
      <c r="B53" s="145" t="s">
        <v>327</v>
      </c>
      <c r="C53" s="101"/>
      <c r="D53" s="135">
        <v>100</v>
      </c>
      <c r="E53" s="102"/>
      <c r="F53" s="102">
        <f t="shared" si="0"/>
        <v>-361996</v>
      </c>
      <c r="G53" s="99"/>
      <c r="H53" s="100"/>
    </row>
    <row r="54" spans="1:8" ht="36" customHeight="1" thickBot="1" x14ac:dyDescent="0.3">
      <c r="A54" s="144"/>
      <c r="B54" s="145" t="s">
        <v>328</v>
      </c>
      <c r="C54" s="101"/>
      <c r="D54" s="135">
        <v>2655</v>
      </c>
      <c r="E54" s="102"/>
      <c r="F54" s="102">
        <f t="shared" si="0"/>
        <v>-364651</v>
      </c>
      <c r="G54" s="99"/>
      <c r="H54" s="100"/>
    </row>
    <row r="55" spans="1:8" ht="36" customHeight="1" thickBot="1" x14ac:dyDescent="0.3">
      <c r="A55" s="144"/>
      <c r="B55" s="145" t="s">
        <v>334</v>
      </c>
      <c r="C55" s="101"/>
      <c r="D55" s="135">
        <v>150</v>
      </c>
      <c r="E55" s="102"/>
      <c r="F55" s="102">
        <f t="shared" si="0"/>
        <v>-364801</v>
      </c>
      <c r="G55" s="99"/>
      <c r="H55" s="100"/>
    </row>
    <row r="56" spans="1:8" ht="36" customHeight="1" thickBot="1" x14ac:dyDescent="0.3">
      <c r="A56" s="144"/>
      <c r="B56" s="148" t="s">
        <v>332</v>
      </c>
      <c r="C56" s="101"/>
      <c r="D56" s="135">
        <v>150</v>
      </c>
      <c r="E56" s="102"/>
      <c r="F56" s="102">
        <f t="shared" si="0"/>
        <v>-364951</v>
      </c>
      <c r="G56" s="99"/>
      <c r="H56" s="100"/>
    </row>
    <row r="57" spans="1:8" ht="36" customHeight="1" thickBot="1" x14ac:dyDescent="0.3">
      <c r="A57" s="144"/>
      <c r="B57" s="116" t="s">
        <v>333</v>
      </c>
      <c r="C57" s="101"/>
      <c r="D57" s="135">
        <v>350</v>
      </c>
      <c r="E57" s="102"/>
      <c r="F57" s="102">
        <f t="shared" si="0"/>
        <v>-365301</v>
      </c>
      <c r="G57" s="99"/>
      <c r="H57" s="100"/>
    </row>
    <row r="58" spans="1:8" ht="36" customHeight="1" thickBot="1" x14ac:dyDescent="0.3">
      <c r="A58" s="144"/>
      <c r="B58" s="116" t="s">
        <v>336</v>
      </c>
      <c r="C58" s="101"/>
      <c r="D58" s="135">
        <v>100000</v>
      </c>
      <c r="E58" s="102"/>
      <c r="F58" s="102">
        <f t="shared" si="0"/>
        <v>-465301</v>
      </c>
      <c r="G58" s="99"/>
      <c r="H58" s="100" t="s">
        <v>347</v>
      </c>
    </row>
    <row r="59" spans="1:8" ht="36" customHeight="1" thickBot="1" x14ac:dyDescent="0.3">
      <c r="A59" s="144"/>
      <c r="B59" s="148" t="s">
        <v>43</v>
      </c>
      <c r="C59" s="101"/>
      <c r="D59" s="135">
        <v>1000</v>
      </c>
      <c r="E59" s="102"/>
      <c r="F59" s="102">
        <f t="shared" si="0"/>
        <v>-466301</v>
      </c>
      <c r="G59" s="99"/>
      <c r="H59" s="100" t="s">
        <v>341</v>
      </c>
    </row>
    <row r="60" spans="1:8" ht="36" customHeight="1" thickBot="1" x14ac:dyDescent="0.3">
      <c r="A60" s="144"/>
      <c r="B60" s="145" t="s">
        <v>338</v>
      </c>
      <c r="C60" s="101"/>
      <c r="D60" s="135">
        <v>100</v>
      </c>
      <c r="E60" s="102"/>
      <c r="F60" s="102">
        <f t="shared" si="0"/>
        <v>-466401</v>
      </c>
      <c r="G60" s="151" t="s">
        <v>342</v>
      </c>
      <c r="H60" s="100" t="s">
        <v>343</v>
      </c>
    </row>
    <row r="61" spans="1:8" ht="36" customHeight="1" thickBot="1" x14ac:dyDescent="0.3">
      <c r="A61" s="144"/>
      <c r="B61" s="153" t="s">
        <v>359</v>
      </c>
      <c r="C61" s="116"/>
      <c r="D61" s="119"/>
      <c r="E61" s="102"/>
      <c r="F61" s="102">
        <f t="shared" si="0"/>
        <v>-466401</v>
      </c>
      <c r="G61" s="117" t="s">
        <v>349</v>
      </c>
      <c r="H61" s="118" t="s">
        <v>348</v>
      </c>
    </row>
    <row r="62" spans="1:8" ht="36" customHeight="1" thickBot="1" x14ac:dyDescent="0.3">
      <c r="A62" s="144"/>
      <c r="B62" s="153" t="s">
        <v>284</v>
      </c>
      <c r="C62" s="116"/>
      <c r="D62" s="135">
        <f>18*100</f>
        <v>1800</v>
      </c>
      <c r="E62" s="102"/>
      <c r="F62" s="102">
        <f t="shared" si="0"/>
        <v>-468201</v>
      </c>
      <c r="G62" s="117" t="s">
        <v>367</v>
      </c>
      <c r="H62" s="122"/>
    </row>
    <row r="63" spans="1:8" ht="36" customHeight="1" thickBot="1" x14ac:dyDescent="0.3">
      <c r="A63" s="144"/>
      <c r="B63" s="153" t="s">
        <v>359</v>
      </c>
      <c r="C63" s="116"/>
      <c r="D63" s="135"/>
      <c r="E63" s="102"/>
      <c r="F63" s="102">
        <f t="shared" si="0"/>
        <v>-468201</v>
      </c>
      <c r="G63" s="117" t="s">
        <v>350</v>
      </c>
      <c r="H63" s="118" t="s">
        <v>348</v>
      </c>
    </row>
    <row r="64" spans="1:8" ht="36" customHeight="1" thickBot="1" x14ac:dyDescent="0.3">
      <c r="A64" s="144"/>
      <c r="B64" s="153" t="s">
        <v>360</v>
      </c>
      <c r="C64" s="116"/>
      <c r="D64" s="135"/>
      <c r="E64" s="102"/>
      <c r="F64" s="102">
        <f t="shared" si="0"/>
        <v>-468201</v>
      </c>
      <c r="G64" s="117" t="s">
        <v>351</v>
      </c>
      <c r="H64" s="118" t="s">
        <v>348</v>
      </c>
    </row>
    <row r="65" spans="1:8" ht="36" customHeight="1" thickBot="1" x14ac:dyDescent="0.3">
      <c r="A65" s="144"/>
      <c r="B65" s="153" t="s">
        <v>368</v>
      </c>
      <c r="C65" s="116"/>
      <c r="D65" s="135">
        <v>160</v>
      </c>
      <c r="E65" s="102"/>
      <c r="F65" s="102">
        <f t="shared" si="0"/>
        <v>-468361</v>
      </c>
      <c r="G65" s="117"/>
      <c r="H65" s="118"/>
    </row>
    <row r="66" spans="1:8" ht="36" customHeight="1" thickBot="1" x14ac:dyDescent="0.3">
      <c r="A66" s="144"/>
      <c r="B66" s="153" t="s">
        <v>361</v>
      </c>
      <c r="C66" s="116"/>
      <c r="D66" s="135">
        <v>200</v>
      </c>
      <c r="E66" s="102"/>
      <c r="F66" s="102">
        <f t="shared" si="0"/>
        <v>-468561</v>
      </c>
      <c r="G66" s="117" t="s">
        <v>352</v>
      </c>
      <c r="H66" s="122"/>
    </row>
    <row r="67" spans="1:8" ht="36" customHeight="1" thickBot="1" x14ac:dyDescent="0.3">
      <c r="A67" s="144"/>
      <c r="B67" s="153" t="s">
        <v>362</v>
      </c>
      <c r="C67" s="116"/>
      <c r="D67" s="135">
        <v>1000</v>
      </c>
      <c r="E67" s="102"/>
      <c r="F67" s="102">
        <f t="shared" si="0"/>
        <v>-469561</v>
      </c>
      <c r="G67" s="117" t="s">
        <v>353</v>
      </c>
      <c r="H67" s="122"/>
    </row>
    <row r="68" spans="1:8" ht="36" customHeight="1" thickBot="1" x14ac:dyDescent="0.3">
      <c r="A68" s="144"/>
      <c r="B68" s="153" t="s">
        <v>48</v>
      </c>
      <c r="C68" s="116"/>
      <c r="D68" s="135">
        <f>5*1860</f>
        <v>9300</v>
      </c>
      <c r="E68" s="102"/>
      <c r="F68" s="102">
        <f t="shared" si="0"/>
        <v>-478861</v>
      </c>
      <c r="G68" s="117" t="s">
        <v>354</v>
      </c>
      <c r="H68" s="122"/>
    </row>
    <row r="69" spans="1:8" ht="36" customHeight="1" thickBot="1" x14ac:dyDescent="0.55000000000000004">
      <c r="A69" s="144"/>
      <c r="B69" s="153" t="s">
        <v>363</v>
      </c>
      <c r="C69" s="116"/>
      <c r="D69" s="135">
        <v>100</v>
      </c>
      <c r="E69" s="102"/>
      <c r="F69" s="102">
        <f t="shared" si="0"/>
        <v>-478961</v>
      </c>
      <c r="G69" s="117" t="s">
        <v>338</v>
      </c>
      <c r="H69" s="124" t="s">
        <v>355</v>
      </c>
    </row>
    <row r="70" spans="1:8" ht="36" customHeight="1" thickBot="1" x14ac:dyDescent="0.55000000000000004">
      <c r="A70" s="144"/>
      <c r="B70" s="120" t="s">
        <v>364</v>
      </c>
      <c r="C70" s="153"/>
      <c r="D70" s="116">
        <v>4500</v>
      </c>
      <c r="E70" s="102"/>
      <c r="F70" s="102">
        <f t="shared" ref="F70:F133" si="1">F69+E70-D70</f>
        <v>-483461</v>
      </c>
      <c r="G70" s="117" t="s">
        <v>356</v>
      </c>
      <c r="H70" s="124" t="s">
        <v>357</v>
      </c>
    </row>
    <row r="71" spans="1:8" ht="36" customHeight="1" thickBot="1" x14ac:dyDescent="0.3">
      <c r="A71" s="144"/>
      <c r="B71" s="145" t="s">
        <v>359</v>
      </c>
      <c r="C71" s="101"/>
      <c r="D71" s="135"/>
      <c r="E71" s="102"/>
      <c r="F71" s="102">
        <f t="shared" si="1"/>
        <v>-483461</v>
      </c>
      <c r="G71" s="117" t="s">
        <v>349</v>
      </c>
      <c r="H71" s="100" t="s">
        <v>369</v>
      </c>
    </row>
    <row r="72" spans="1:8" ht="36" customHeight="1" thickBot="1" x14ac:dyDescent="0.3">
      <c r="A72" s="144"/>
      <c r="B72" s="145" t="s">
        <v>360</v>
      </c>
      <c r="C72" s="101"/>
      <c r="D72" s="135"/>
      <c r="E72" s="102"/>
      <c r="F72" s="102">
        <f t="shared" si="1"/>
        <v>-483461</v>
      </c>
      <c r="G72" s="117" t="s">
        <v>351</v>
      </c>
      <c r="H72" s="100" t="s">
        <v>369</v>
      </c>
    </row>
    <row r="73" spans="1:8" ht="36" customHeight="1" thickBot="1" x14ac:dyDescent="0.3">
      <c r="A73" s="144"/>
      <c r="B73" s="145" t="s">
        <v>371</v>
      </c>
      <c r="C73" s="101"/>
      <c r="D73" s="135">
        <v>2800</v>
      </c>
      <c r="E73" s="102"/>
      <c r="F73" s="102">
        <f t="shared" si="1"/>
        <v>-486261</v>
      </c>
      <c r="G73" s="117"/>
      <c r="H73" s="100"/>
    </row>
    <row r="74" spans="1:8" ht="36" customHeight="1" thickBot="1" x14ac:dyDescent="0.3">
      <c r="A74" s="144"/>
      <c r="B74" s="145" t="s">
        <v>373</v>
      </c>
      <c r="C74" s="101"/>
      <c r="D74" s="135">
        <v>1500</v>
      </c>
      <c r="E74" s="102"/>
      <c r="F74" s="102">
        <f t="shared" si="1"/>
        <v>-487761</v>
      </c>
      <c r="G74" s="117"/>
      <c r="H74" s="100"/>
    </row>
    <row r="75" spans="1:8" ht="36" customHeight="1" thickBot="1" x14ac:dyDescent="0.3">
      <c r="A75" s="144"/>
      <c r="B75" s="145" t="s">
        <v>374</v>
      </c>
      <c r="C75" s="101"/>
      <c r="D75" s="135">
        <v>10000</v>
      </c>
      <c r="E75" s="102"/>
      <c r="F75" s="102">
        <f t="shared" si="1"/>
        <v>-497761</v>
      </c>
      <c r="G75" s="117"/>
      <c r="H75" s="100"/>
    </row>
    <row r="76" spans="1:8" ht="36" customHeight="1" thickBot="1" x14ac:dyDescent="0.3">
      <c r="A76" s="144"/>
      <c r="B76" s="145" t="s">
        <v>375</v>
      </c>
      <c r="C76" s="101"/>
      <c r="D76" s="135">
        <v>10000</v>
      </c>
      <c r="E76" s="102"/>
      <c r="F76" s="102">
        <f t="shared" si="1"/>
        <v>-507761</v>
      </c>
      <c r="G76" s="117"/>
      <c r="H76" s="100"/>
    </row>
    <row r="77" spans="1:8" ht="36" customHeight="1" thickBot="1" x14ac:dyDescent="0.3">
      <c r="A77" s="144"/>
      <c r="B77" s="145" t="s">
        <v>372</v>
      </c>
      <c r="C77" s="101"/>
      <c r="D77" s="135">
        <v>4000</v>
      </c>
      <c r="E77" s="102"/>
      <c r="F77" s="102">
        <f t="shared" si="1"/>
        <v>-511761</v>
      </c>
      <c r="G77" s="117"/>
      <c r="H77" s="100"/>
    </row>
    <row r="78" spans="1:8" ht="36" customHeight="1" thickBot="1" x14ac:dyDescent="0.3">
      <c r="A78" s="144"/>
      <c r="B78" s="145" t="s">
        <v>376</v>
      </c>
      <c r="C78" s="101"/>
      <c r="D78" s="135">
        <v>100</v>
      </c>
      <c r="E78" s="102"/>
      <c r="F78" s="102">
        <f t="shared" si="1"/>
        <v>-511861</v>
      </c>
      <c r="G78" s="117"/>
      <c r="H78" s="100"/>
    </row>
    <row r="79" spans="1:8" ht="36" customHeight="1" thickBot="1" x14ac:dyDescent="0.3">
      <c r="A79" s="144"/>
      <c r="B79" s="145" t="s">
        <v>386</v>
      </c>
      <c r="C79" s="101"/>
      <c r="D79" s="135">
        <v>7440</v>
      </c>
      <c r="E79" s="102"/>
      <c r="F79" s="102">
        <f t="shared" si="1"/>
        <v>-519301</v>
      </c>
      <c r="G79" s="117"/>
      <c r="H79" s="100"/>
    </row>
    <row r="80" spans="1:8" ht="36" customHeight="1" thickBot="1" x14ac:dyDescent="0.3">
      <c r="A80" s="144"/>
      <c r="B80" s="145" t="s">
        <v>387</v>
      </c>
      <c r="C80" s="101"/>
      <c r="D80" s="135">
        <v>440</v>
      </c>
      <c r="E80" s="102"/>
      <c r="F80" s="102">
        <f t="shared" si="1"/>
        <v>-519741</v>
      </c>
      <c r="G80" s="117"/>
      <c r="H80" s="100"/>
    </row>
    <row r="81" spans="1:8" ht="36" customHeight="1" thickBot="1" x14ac:dyDescent="0.3">
      <c r="A81" s="144"/>
      <c r="B81" s="145" t="s">
        <v>388</v>
      </c>
      <c r="C81" s="101"/>
      <c r="D81" s="135">
        <v>700</v>
      </c>
      <c r="E81" s="102"/>
      <c r="F81" s="102">
        <f t="shared" si="1"/>
        <v>-520441</v>
      </c>
      <c r="G81" s="117"/>
      <c r="H81" s="100"/>
    </row>
    <row r="82" spans="1:8" ht="36" customHeight="1" thickBot="1" x14ac:dyDescent="0.3">
      <c r="A82" s="144"/>
      <c r="B82" s="145" t="s">
        <v>389</v>
      </c>
      <c r="C82" s="101"/>
      <c r="D82" s="135">
        <v>400</v>
      </c>
      <c r="E82" s="102"/>
      <c r="F82" s="102">
        <f t="shared" si="1"/>
        <v>-520841</v>
      </c>
      <c r="G82" s="117"/>
      <c r="H82" s="100"/>
    </row>
    <row r="83" spans="1:8" ht="36" customHeight="1" thickBot="1" x14ac:dyDescent="0.3">
      <c r="A83" s="144"/>
      <c r="B83" s="145" t="s">
        <v>390</v>
      </c>
      <c r="C83" s="101"/>
      <c r="D83" s="135">
        <v>300</v>
      </c>
      <c r="E83" s="102"/>
      <c r="F83" s="102">
        <f t="shared" si="1"/>
        <v>-521141</v>
      </c>
      <c r="G83" s="117"/>
      <c r="H83" s="100"/>
    </row>
    <row r="84" spans="1:8" ht="36" customHeight="1" thickBot="1" x14ac:dyDescent="0.3">
      <c r="A84" s="144"/>
      <c r="B84" s="145" t="s">
        <v>391</v>
      </c>
      <c r="C84" s="101"/>
      <c r="D84" s="135">
        <v>500</v>
      </c>
      <c r="E84" s="102"/>
      <c r="F84" s="102">
        <f t="shared" si="1"/>
        <v>-521641</v>
      </c>
      <c r="G84" s="117"/>
      <c r="H84" s="100"/>
    </row>
    <row r="85" spans="1:8" ht="36" customHeight="1" thickBot="1" x14ac:dyDescent="0.3">
      <c r="A85" s="144"/>
      <c r="B85" s="145" t="s">
        <v>385</v>
      </c>
      <c r="C85" s="101"/>
      <c r="D85" s="135">
        <v>200</v>
      </c>
      <c r="E85" s="102"/>
      <c r="F85" s="102">
        <f t="shared" si="1"/>
        <v>-521841</v>
      </c>
      <c r="G85" s="117"/>
      <c r="H85" s="100"/>
    </row>
    <row r="86" spans="1:8" ht="36" customHeight="1" thickBot="1" x14ac:dyDescent="0.3">
      <c r="A86" s="144"/>
      <c r="B86" s="168" t="s">
        <v>392</v>
      </c>
      <c r="C86" s="162"/>
      <c r="D86" s="165">
        <v>5000</v>
      </c>
      <c r="E86" s="102"/>
      <c r="F86" s="102">
        <f t="shared" si="1"/>
        <v>-526841</v>
      </c>
      <c r="G86" s="117"/>
      <c r="H86" s="100"/>
    </row>
    <row r="87" spans="1:8" ht="36" customHeight="1" thickBot="1" x14ac:dyDescent="0.3">
      <c r="A87" s="144"/>
      <c r="B87" s="162" t="s">
        <v>393</v>
      </c>
      <c r="C87" s="162"/>
      <c r="D87" s="165">
        <v>200</v>
      </c>
      <c r="E87" s="102"/>
      <c r="F87" s="102">
        <f t="shared" si="1"/>
        <v>-527041</v>
      </c>
      <c r="G87" s="117"/>
      <c r="H87" s="100"/>
    </row>
    <row r="88" spans="1:8" ht="36" customHeight="1" thickBot="1" x14ac:dyDescent="0.3">
      <c r="A88" s="144"/>
      <c r="B88" s="164" t="s">
        <v>397</v>
      </c>
      <c r="C88" s="162"/>
      <c r="D88" s="165">
        <v>1500</v>
      </c>
      <c r="E88" s="102"/>
      <c r="F88" s="102">
        <f t="shared" si="1"/>
        <v>-528541</v>
      </c>
      <c r="G88" s="117"/>
      <c r="H88" s="100"/>
    </row>
    <row r="89" spans="1:8" ht="36" customHeight="1" thickBot="1" x14ac:dyDescent="0.3">
      <c r="A89" s="144"/>
      <c r="B89" s="164" t="s">
        <v>398</v>
      </c>
      <c r="C89" s="162"/>
      <c r="D89" s="165">
        <v>5000</v>
      </c>
      <c r="E89" s="102"/>
      <c r="F89" s="102">
        <f t="shared" si="1"/>
        <v>-533541</v>
      </c>
      <c r="G89" s="117"/>
      <c r="H89" s="100"/>
    </row>
    <row r="90" spans="1:8" ht="36" customHeight="1" thickBot="1" x14ac:dyDescent="0.3">
      <c r="A90" s="144"/>
      <c r="B90" s="145" t="s">
        <v>404</v>
      </c>
      <c r="C90" s="101"/>
      <c r="D90" s="135">
        <v>15000</v>
      </c>
      <c r="E90" s="102"/>
      <c r="F90" s="102">
        <f t="shared" si="1"/>
        <v>-548541</v>
      </c>
      <c r="G90" s="117"/>
      <c r="H90" s="100"/>
    </row>
    <row r="91" spans="1:8" ht="36" customHeight="1" thickBot="1" x14ac:dyDescent="0.3">
      <c r="A91" s="144"/>
      <c r="B91" s="145" t="s">
        <v>400</v>
      </c>
      <c r="C91" s="101"/>
      <c r="D91" s="135">
        <v>5000</v>
      </c>
      <c r="E91" s="102"/>
      <c r="F91" s="102">
        <f t="shared" si="1"/>
        <v>-553541</v>
      </c>
      <c r="G91" s="117"/>
      <c r="H91" s="100"/>
    </row>
    <row r="92" spans="1:8" ht="36" customHeight="1" thickBot="1" x14ac:dyDescent="0.3">
      <c r="A92" s="144"/>
      <c r="B92" s="145" t="s">
        <v>338</v>
      </c>
      <c r="C92" s="101"/>
      <c r="D92" s="135">
        <v>100</v>
      </c>
      <c r="E92" s="102"/>
      <c r="F92" s="102">
        <f t="shared" si="1"/>
        <v>-553641</v>
      </c>
      <c r="G92" s="117"/>
      <c r="H92" s="100"/>
    </row>
    <row r="93" spans="1:8" ht="36" customHeight="1" thickBot="1" x14ac:dyDescent="0.3">
      <c r="A93" s="144"/>
      <c r="B93" s="162" t="s">
        <v>405</v>
      </c>
      <c r="C93" s="101"/>
      <c r="D93" s="165">
        <v>5000</v>
      </c>
      <c r="E93" s="102"/>
      <c r="F93" s="102">
        <f t="shared" si="1"/>
        <v>-558641</v>
      </c>
      <c r="G93" s="117"/>
      <c r="H93" s="100"/>
    </row>
    <row r="94" spans="1:8" ht="36" customHeight="1" thickBot="1" x14ac:dyDescent="0.3">
      <c r="A94" s="144"/>
      <c r="B94" s="162" t="s">
        <v>399</v>
      </c>
      <c r="C94" s="101"/>
      <c r="D94" s="165">
        <v>5000</v>
      </c>
      <c r="E94" s="102"/>
      <c r="F94" s="102">
        <f t="shared" si="1"/>
        <v>-563641</v>
      </c>
      <c r="G94" s="117"/>
      <c r="H94" s="100"/>
    </row>
    <row r="95" spans="1:8" ht="36" customHeight="1" thickBot="1" x14ac:dyDescent="0.3">
      <c r="A95" s="144"/>
      <c r="B95" s="164" t="s">
        <v>406</v>
      </c>
      <c r="C95" s="101"/>
      <c r="D95" s="165">
        <v>150</v>
      </c>
      <c r="E95" s="102"/>
      <c r="F95" s="102">
        <f t="shared" si="1"/>
        <v>-563791</v>
      </c>
      <c r="G95" s="117"/>
      <c r="H95" s="100"/>
    </row>
    <row r="96" spans="1:8" ht="36" customHeight="1" thickBot="1" x14ac:dyDescent="0.3">
      <c r="A96" s="144"/>
      <c r="B96" s="164" t="s">
        <v>113</v>
      </c>
      <c r="C96" s="101"/>
      <c r="D96" s="165">
        <v>200</v>
      </c>
      <c r="E96" s="102"/>
      <c r="F96" s="102">
        <f t="shared" si="1"/>
        <v>-563991</v>
      </c>
      <c r="G96" s="117"/>
      <c r="H96" s="100"/>
    </row>
    <row r="97" spans="1:8" ht="36" customHeight="1" thickBot="1" x14ac:dyDescent="0.3">
      <c r="A97" s="144"/>
      <c r="B97" s="145" t="s">
        <v>399</v>
      </c>
      <c r="C97" s="101"/>
      <c r="D97" s="135">
        <v>3600</v>
      </c>
      <c r="E97" s="102"/>
      <c r="F97" s="102">
        <f t="shared" si="1"/>
        <v>-567591</v>
      </c>
      <c r="G97" s="117"/>
      <c r="H97" s="100"/>
    </row>
    <row r="98" spans="1:8" ht="36" customHeight="1" thickBot="1" x14ac:dyDescent="0.3">
      <c r="A98" s="144"/>
      <c r="B98" s="162" t="s">
        <v>409</v>
      </c>
      <c r="C98" s="101"/>
      <c r="D98" s="135">
        <v>18600</v>
      </c>
      <c r="E98" s="102"/>
      <c r="F98" s="102">
        <f t="shared" si="1"/>
        <v>-586191</v>
      </c>
      <c r="G98" s="162" t="s">
        <v>410</v>
      </c>
      <c r="H98" s="100"/>
    </row>
    <row r="99" spans="1:8" ht="36" customHeight="1" thickBot="1" x14ac:dyDescent="0.3">
      <c r="A99" s="144"/>
      <c r="B99" s="145" t="s">
        <v>412</v>
      </c>
      <c r="C99" s="101"/>
      <c r="D99" s="135">
        <v>250</v>
      </c>
      <c r="E99" s="102"/>
      <c r="F99" s="102">
        <f t="shared" si="1"/>
        <v>-586441</v>
      </c>
      <c r="G99" s="117"/>
      <c r="H99" s="100"/>
    </row>
    <row r="100" spans="1:8" ht="36" customHeight="1" thickBot="1" x14ac:dyDescent="0.3">
      <c r="A100" s="144"/>
      <c r="B100" s="168" t="s">
        <v>413</v>
      </c>
      <c r="C100" s="162"/>
      <c r="D100" s="165">
        <v>5000</v>
      </c>
      <c r="E100" s="102"/>
      <c r="F100" s="102">
        <f t="shared" si="1"/>
        <v>-591441</v>
      </c>
      <c r="G100" s="117"/>
      <c r="H100" s="100"/>
    </row>
    <row r="101" spans="1:8" ht="36" customHeight="1" thickBot="1" x14ac:dyDescent="0.3">
      <c r="A101" s="144"/>
      <c r="B101" s="168" t="s">
        <v>414</v>
      </c>
      <c r="C101" s="162"/>
      <c r="D101" s="165">
        <f>7*1850</f>
        <v>12950</v>
      </c>
      <c r="E101" s="102"/>
      <c r="F101" s="102">
        <f t="shared" si="1"/>
        <v>-604391</v>
      </c>
      <c r="G101" s="117" t="s">
        <v>417</v>
      </c>
      <c r="H101" s="100"/>
    </row>
    <row r="102" spans="1:8" ht="36" customHeight="1" thickBot="1" x14ac:dyDescent="0.3">
      <c r="A102" s="144"/>
      <c r="B102" s="168" t="s">
        <v>416</v>
      </c>
      <c r="C102" s="162"/>
      <c r="D102" s="165">
        <v>100</v>
      </c>
      <c r="E102" s="102"/>
      <c r="F102" s="102">
        <f t="shared" si="1"/>
        <v>-604491</v>
      </c>
      <c r="G102" s="117"/>
      <c r="H102" s="100"/>
    </row>
    <row r="103" spans="1:8" ht="36" customHeight="1" thickBot="1" x14ac:dyDescent="0.3">
      <c r="A103" s="144"/>
      <c r="B103" s="174" t="s">
        <v>418</v>
      </c>
      <c r="C103" s="101"/>
      <c r="D103" s="135">
        <v>440</v>
      </c>
      <c r="E103" s="102"/>
      <c r="F103" s="102">
        <f t="shared" si="1"/>
        <v>-604931</v>
      </c>
      <c r="G103" s="117"/>
      <c r="H103" s="100"/>
    </row>
    <row r="104" spans="1:8" ht="36" customHeight="1" thickBot="1" x14ac:dyDescent="0.3">
      <c r="A104" s="144"/>
      <c r="B104" s="145" t="s">
        <v>420</v>
      </c>
      <c r="C104" s="101"/>
      <c r="D104" s="135"/>
      <c r="E104" s="178">
        <v>10000</v>
      </c>
      <c r="F104" s="102">
        <f t="shared" si="1"/>
        <v>-594931</v>
      </c>
      <c r="G104" s="117"/>
      <c r="H104" s="100"/>
    </row>
    <row r="105" spans="1:8" ht="36" customHeight="1" thickBot="1" x14ac:dyDescent="0.3">
      <c r="A105" s="144"/>
      <c r="B105" s="162" t="s">
        <v>421</v>
      </c>
      <c r="C105" s="101"/>
      <c r="D105" s="165">
        <f>4*110</f>
        <v>440</v>
      </c>
      <c r="E105" s="102"/>
      <c r="F105" s="102">
        <f t="shared" si="1"/>
        <v>-595371</v>
      </c>
      <c r="G105" s="117"/>
      <c r="H105" s="100"/>
    </row>
    <row r="106" spans="1:8" ht="36" customHeight="1" thickBot="1" x14ac:dyDescent="0.3">
      <c r="A106" s="144"/>
      <c r="B106" s="168" t="s">
        <v>424</v>
      </c>
      <c r="C106" s="101"/>
      <c r="D106" s="165">
        <v>5000</v>
      </c>
      <c r="E106" s="102"/>
      <c r="F106" s="102">
        <f t="shared" si="1"/>
        <v>-600371</v>
      </c>
      <c r="G106" s="117"/>
      <c r="H106" s="100"/>
    </row>
    <row r="107" spans="1:8" ht="36" customHeight="1" thickBot="1" x14ac:dyDescent="0.3">
      <c r="A107" s="144"/>
      <c r="B107" s="145" t="s">
        <v>427</v>
      </c>
      <c r="C107" s="101"/>
      <c r="D107" s="135">
        <v>1000</v>
      </c>
      <c r="E107" s="102"/>
      <c r="F107" s="102">
        <f t="shared" si="1"/>
        <v>-601371</v>
      </c>
      <c r="G107" s="117"/>
      <c r="H107" s="100"/>
    </row>
    <row r="108" spans="1:8" ht="36" customHeight="1" thickBot="1" x14ac:dyDescent="0.3">
      <c r="A108" s="144"/>
      <c r="B108" s="162" t="s">
        <v>428</v>
      </c>
      <c r="C108" s="101"/>
      <c r="D108" s="165">
        <v>400</v>
      </c>
      <c r="E108" s="102"/>
      <c r="F108" s="102">
        <f t="shared" si="1"/>
        <v>-601771</v>
      </c>
      <c r="G108" s="117"/>
      <c r="H108" s="100"/>
    </row>
    <row r="109" spans="1:8" ht="36" customHeight="1" thickBot="1" x14ac:dyDescent="0.3">
      <c r="A109" s="144"/>
      <c r="B109" s="168" t="s">
        <v>429</v>
      </c>
      <c r="C109" s="101"/>
      <c r="D109" s="165">
        <v>250</v>
      </c>
      <c r="E109" s="102"/>
      <c r="F109" s="102">
        <f t="shared" si="1"/>
        <v>-602021</v>
      </c>
      <c r="G109" s="117"/>
      <c r="H109" s="100"/>
    </row>
    <row r="110" spans="1:8" ht="36" customHeight="1" thickBot="1" x14ac:dyDescent="0.3">
      <c r="A110" s="144"/>
      <c r="B110" s="168" t="s">
        <v>338</v>
      </c>
      <c r="C110" s="101"/>
      <c r="D110" s="165">
        <v>100</v>
      </c>
      <c r="E110" s="102"/>
      <c r="F110" s="102">
        <f t="shared" si="1"/>
        <v>-602121</v>
      </c>
      <c r="G110" s="117"/>
      <c r="H110" s="100"/>
    </row>
    <row r="111" spans="1:8" ht="36" customHeight="1" thickBot="1" x14ac:dyDescent="0.3">
      <c r="A111" s="144"/>
      <c r="B111" s="145" t="s">
        <v>431</v>
      </c>
      <c r="C111" s="101"/>
      <c r="D111" s="135">
        <v>1850</v>
      </c>
      <c r="E111" s="102"/>
      <c r="F111" s="102">
        <f t="shared" si="1"/>
        <v>-603971</v>
      </c>
      <c r="G111" s="117"/>
      <c r="H111" s="100"/>
    </row>
    <row r="112" spans="1:8" ht="36" customHeight="1" thickBot="1" x14ac:dyDescent="0.3">
      <c r="A112" s="144"/>
      <c r="B112" s="145" t="s">
        <v>433</v>
      </c>
      <c r="C112" s="101"/>
      <c r="D112" s="135">
        <v>3324</v>
      </c>
      <c r="E112" s="102"/>
      <c r="F112" s="102">
        <f t="shared" si="1"/>
        <v>-607295</v>
      </c>
      <c r="G112" s="117"/>
      <c r="H112" s="100"/>
    </row>
    <row r="113" spans="1:8" ht="36" customHeight="1" thickBot="1" x14ac:dyDescent="0.3">
      <c r="A113" s="144"/>
      <c r="B113" s="145" t="s">
        <v>435</v>
      </c>
      <c r="C113" s="101"/>
      <c r="D113" s="135">
        <v>450</v>
      </c>
      <c r="E113" s="102"/>
      <c r="F113" s="102">
        <f t="shared" si="1"/>
        <v>-607745</v>
      </c>
      <c r="G113" s="117"/>
      <c r="H113" s="100"/>
    </row>
    <row r="114" spans="1:8" ht="36" customHeight="1" thickBot="1" x14ac:dyDescent="0.3">
      <c r="A114" s="144"/>
      <c r="B114" s="162" t="s">
        <v>437</v>
      </c>
      <c r="C114" s="101"/>
      <c r="D114" s="165">
        <v>2000</v>
      </c>
      <c r="E114" s="102"/>
      <c r="F114" s="102">
        <f t="shared" si="1"/>
        <v>-609745</v>
      </c>
      <c r="G114" s="117"/>
      <c r="H114" s="100"/>
    </row>
    <row r="115" spans="1:8" ht="36" customHeight="1" thickBot="1" x14ac:dyDescent="0.3">
      <c r="A115" s="144"/>
      <c r="B115" s="162" t="s">
        <v>442</v>
      </c>
      <c r="C115" s="101"/>
      <c r="D115" s="165">
        <v>200</v>
      </c>
      <c r="E115" s="102"/>
      <c r="F115" s="102">
        <f t="shared" si="1"/>
        <v>-609945</v>
      </c>
      <c r="G115" s="117"/>
      <c r="H115" s="100"/>
    </row>
    <row r="116" spans="1:8" ht="36" customHeight="1" thickBot="1" x14ac:dyDescent="0.3">
      <c r="A116" s="144"/>
      <c r="B116" s="168" t="s">
        <v>439</v>
      </c>
      <c r="C116" s="101"/>
      <c r="D116" s="165">
        <v>8500</v>
      </c>
      <c r="E116" s="102"/>
      <c r="F116" s="102">
        <f t="shared" si="1"/>
        <v>-618445</v>
      </c>
      <c r="G116" s="117"/>
      <c r="H116" s="100"/>
    </row>
    <row r="117" spans="1:8" ht="36" customHeight="1" thickBot="1" x14ac:dyDescent="0.3">
      <c r="A117" s="144"/>
      <c r="B117" s="164" t="s">
        <v>440</v>
      </c>
      <c r="C117" s="101"/>
      <c r="D117" s="165">
        <v>300</v>
      </c>
      <c r="E117" s="102"/>
      <c r="F117" s="102">
        <f t="shared" si="1"/>
        <v>-618745</v>
      </c>
      <c r="G117" s="117"/>
      <c r="H117" s="100"/>
    </row>
    <row r="118" spans="1:8" ht="36" customHeight="1" thickBot="1" x14ac:dyDescent="0.3">
      <c r="A118" s="144"/>
      <c r="B118" s="164" t="s">
        <v>441</v>
      </c>
      <c r="C118" s="101"/>
      <c r="D118" s="165">
        <v>10000</v>
      </c>
      <c r="E118" s="102"/>
      <c r="F118" s="102">
        <f t="shared" si="1"/>
        <v>-628745</v>
      </c>
      <c r="G118" s="117"/>
      <c r="H118" s="100"/>
    </row>
    <row r="119" spans="1:8" ht="36" customHeight="1" thickBot="1" x14ac:dyDescent="0.3">
      <c r="A119" s="144"/>
      <c r="B119" s="164" t="s">
        <v>446</v>
      </c>
      <c r="C119" s="101"/>
      <c r="D119" s="165">
        <v>1500</v>
      </c>
      <c r="E119" s="102"/>
      <c r="F119" s="102">
        <f t="shared" si="1"/>
        <v>-630245</v>
      </c>
      <c r="G119" s="117"/>
      <c r="H119" s="100"/>
    </row>
    <row r="120" spans="1:8" ht="36" customHeight="1" thickBot="1" x14ac:dyDescent="0.3">
      <c r="A120" s="144"/>
      <c r="B120" s="164" t="s">
        <v>447</v>
      </c>
      <c r="C120" s="101"/>
      <c r="D120" s="165">
        <v>100</v>
      </c>
      <c r="E120" s="102"/>
      <c r="F120" s="102">
        <f t="shared" si="1"/>
        <v>-630345</v>
      </c>
      <c r="G120" s="117"/>
      <c r="H120" s="100"/>
    </row>
    <row r="121" spans="1:8" ht="36" customHeight="1" thickBot="1" x14ac:dyDescent="0.3">
      <c r="A121" s="144"/>
      <c r="B121" s="162" t="s">
        <v>449</v>
      </c>
      <c r="C121" s="101"/>
      <c r="D121" s="165">
        <v>2500</v>
      </c>
      <c r="E121" s="102"/>
      <c r="F121" s="102">
        <f t="shared" si="1"/>
        <v>-632845</v>
      </c>
      <c r="G121" s="117"/>
      <c r="H121" s="100"/>
    </row>
    <row r="122" spans="1:8" ht="36" customHeight="1" thickBot="1" x14ac:dyDescent="0.3">
      <c r="A122" s="144"/>
      <c r="B122" s="164" t="s">
        <v>398</v>
      </c>
      <c r="C122" s="101"/>
      <c r="D122" s="165">
        <v>5000</v>
      </c>
      <c r="E122" s="102"/>
      <c r="F122" s="102">
        <f t="shared" si="1"/>
        <v>-637845</v>
      </c>
      <c r="G122" s="117"/>
      <c r="H122" s="100"/>
    </row>
    <row r="123" spans="1:8" ht="36" customHeight="1" thickBot="1" x14ac:dyDescent="0.3">
      <c r="A123" s="144"/>
      <c r="B123" s="164" t="s">
        <v>453</v>
      </c>
      <c r="C123" s="101"/>
      <c r="D123" s="165"/>
      <c r="E123" s="102">
        <v>563400</v>
      </c>
      <c r="F123" s="102">
        <f t="shared" si="1"/>
        <v>-74445</v>
      </c>
      <c r="G123" s="117"/>
      <c r="H123" s="100"/>
    </row>
    <row r="124" spans="1:8" ht="36" customHeight="1" thickBot="1" x14ac:dyDescent="0.3">
      <c r="A124" s="144"/>
      <c r="B124" s="162" t="s">
        <v>454</v>
      </c>
      <c r="C124" s="162"/>
      <c r="D124" s="165">
        <v>40000</v>
      </c>
      <c r="E124" s="102"/>
      <c r="F124" s="102">
        <f t="shared" si="1"/>
        <v>-114445</v>
      </c>
      <c r="G124" s="117"/>
      <c r="H124" s="100"/>
    </row>
    <row r="125" spans="1:8" ht="36" customHeight="1" thickBot="1" x14ac:dyDescent="0.3">
      <c r="A125" s="144"/>
      <c r="B125" s="162" t="s">
        <v>456</v>
      </c>
      <c r="C125" s="162"/>
      <c r="D125" s="165">
        <v>25000</v>
      </c>
      <c r="E125" s="102"/>
      <c r="F125" s="102">
        <f t="shared" si="1"/>
        <v>-139445</v>
      </c>
      <c r="G125" s="117"/>
      <c r="H125" s="100"/>
    </row>
    <row r="126" spans="1:8" ht="36" customHeight="1" thickBot="1" x14ac:dyDescent="0.3">
      <c r="A126" s="144"/>
      <c r="B126" s="162" t="s">
        <v>457</v>
      </c>
      <c r="C126" s="162"/>
      <c r="D126" s="165">
        <v>50000</v>
      </c>
      <c r="E126" s="102"/>
      <c r="F126" s="102">
        <f t="shared" si="1"/>
        <v>-189445</v>
      </c>
      <c r="G126" s="117"/>
      <c r="H126" s="100"/>
    </row>
    <row r="127" spans="1:8" ht="36" customHeight="1" thickBot="1" x14ac:dyDescent="0.3">
      <c r="A127" s="144"/>
      <c r="B127" s="162" t="s">
        <v>458</v>
      </c>
      <c r="C127" s="162"/>
      <c r="D127" s="165">
        <v>10000</v>
      </c>
      <c r="E127" s="102"/>
      <c r="F127" s="102">
        <f t="shared" si="1"/>
        <v>-199445</v>
      </c>
      <c r="G127" s="117"/>
      <c r="H127" s="100"/>
    </row>
    <row r="128" spans="1:8" ht="36" customHeight="1" thickBot="1" x14ac:dyDescent="0.3">
      <c r="A128" s="144"/>
      <c r="B128" s="162" t="s">
        <v>459</v>
      </c>
      <c r="C128" s="162"/>
      <c r="D128" s="165">
        <v>25000</v>
      </c>
      <c r="E128" s="102"/>
      <c r="F128" s="102">
        <f t="shared" si="1"/>
        <v>-224445</v>
      </c>
      <c r="G128" s="117"/>
      <c r="H128" s="100"/>
    </row>
    <row r="129" spans="1:8" ht="36" customHeight="1" thickBot="1" x14ac:dyDescent="0.3">
      <c r="A129" s="144"/>
      <c r="B129" s="164"/>
      <c r="C129" s="101"/>
      <c r="D129" s="165"/>
      <c r="E129" s="102"/>
      <c r="F129" s="102">
        <f t="shared" si="1"/>
        <v>-224445</v>
      </c>
      <c r="G129" s="117"/>
      <c r="H129" s="100"/>
    </row>
    <row r="130" spans="1:8" ht="36" customHeight="1" thickBot="1" x14ac:dyDescent="0.3">
      <c r="A130" s="144"/>
      <c r="B130" s="164"/>
      <c r="C130" s="101"/>
      <c r="D130" s="165"/>
      <c r="E130" s="102"/>
      <c r="F130" s="102">
        <f t="shared" si="1"/>
        <v>-224445</v>
      </c>
      <c r="G130" s="117"/>
      <c r="H130" s="100"/>
    </row>
    <row r="131" spans="1:8" ht="36" customHeight="1" thickBot="1" x14ac:dyDescent="0.3">
      <c r="A131" s="144"/>
      <c r="B131" s="164"/>
      <c r="C131" s="101"/>
      <c r="D131" s="165"/>
      <c r="E131" s="102"/>
      <c r="F131" s="102">
        <f t="shared" si="1"/>
        <v>-224445</v>
      </c>
      <c r="G131" s="117"/>
      <c r="H131" s="100"/>
    </row>
    <row r="132" spans="1:8" ht="36" customHeight="1" thickBot="1" x14ac:dyDescent="0.3">
      <c r="A132" s="144"/>
      <c r="B132" s="164"/>
      <c r="C132" s="101"/>
      <c r="D132" s="165"/>
      <c r="E132" s="102"/>
      <c r="F132" s="102">
        <f t="shared" si="1"/>
        <v>-224445</v>
      </c>
      <c r="G132" s="117"/>
      <c r="H132" s="100"/>
    </row>
    <row r="133" spans="1:8" ht="36" customHeight="1" thickBot="1" x14ac:dyDescent="0.3">
      <c r="A133" s="144"/>
      <c r="B133" s="164"/>
      <c r="C133" s="101"/>
      <c r="D133" s="165"/>
      <c r="E133" s="102"/>
      <c r="F133" s="102">
        <f t="shared" si="1"/>
        <v>-224445</v>
      </c>
      <c r="G133" s="117"/>
      <c r="H133" s="100"/>
    </row>
    <row r="134" spans="1:8" ht="48.75" customHeight="1" thickBot="1" x14ac:dyDescent="0.3">
      <c r="A134" s="193" t="s">
        <v>4</v>
      </c>
      <c r="B134" s="194"/>
      <c r="C134" s="101">
        <f>SUM(C4:C26)</f>
        <v>0</v>
      </c>
      <c r="D134" s="102">
        <f>SUM(D4:D133)</f>
        <v>1597845</v>
      </c>
      <c r="E134" s="102">
        <f>SUM(E4:E133)</f>
        <v>1373400</v>
      </c>
      <c r="F134" s="102">
        <f>+C134+E134-D134</f>
        <v>-224445</v>
      </c>
      <c r="G134" s="99"/>
      <c r="H134" s="100"/>
    </row>
    <row r="135" spans="1:8" ht="31.5" x14ac:dyDescent="0.25">
      <c r="A135" s="108"/>
      <c r="B135" s="108"/>
      <c r="C135" s="108"/>
      <c r="D135" s="108"/>
      <c r="E135" s="108"/>
      <c r="F135" s="108"/>
      <c r="G135" s="108"/>
      <c r="H135" s="108"/>
    </row>
    <row r="136" spans="1:8" ht="31.5" x14ac:dyDescent="0.25">
      <c r="A136" s="108"/>
      <c r="B136" s="104" t="s">
        <v>58</v>
      </c>
      <c r="C136" s="104"/>
      <c r="D136" s="104"/>
      <c r="E136" s="104"/>
      <c r="F136" s="104"/>
      <c r="G136" s="104"/>
      <c r="H136" s="104" t="s">
        <v>8</v>
      </c>
    </row>
    <row r="137" spans="1:8" ht="31.5" x14ac:dyDescent="0.25">
      <c r="A137" s="108"/>
      <c r="B137" s="108"/>
      <c r="C137" s="108"/>
      <c r="D137" s="109"/>
      <c r="E137" s="108"/>
      <c r="F137" s="146">
        <f>252721+177475+52615+63335+78600+133000+141090+3580+71660+111500+55600+13800+9675+650+101100+17060+28400+9980+11700+20100+10350+22200+250+18490+6440+6374+22600+2500+5000+150000</f>
        <v>1597845</v>
      </c>
      <c r="G137" s="108"/>
      <c r="H137" s="108"/>
    </row>
    <row r="138" spans="1:8" ht="31.5" x14ac:dyDescent="0.25">
      <c r="A138" s="108"/>
      <c r="B138" s="108" t="s">
        <v>9</v>
      </c>
      <c r="C138" s="108"/>
      <c r="D138" s="108"/>
      <c r="E138" s="110"/>
      <c r="F138" s="109"/>
      <c r="G138" s="108"/>
      <c r="H138" s="108" t="s">
        <v>10</v>
      </c>
    </row>
    <row r="139" spans="1:8" ht="31.5" x14ac:dyDescent="0.25">
      <c r="F139" s="156"/>
    </row>
  </sheetData>
  <autoFilter ref="A3:H134"/>
  <mergeCells count="2">
    <mergeCell ref="A2:F2"/>
    <mergeCell ref="A134:B134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2" fitToHeight="3" orientation="landscape" blackAndWhite="1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"/>
  <sheetViews>
    <sheetView rightToLeft="1" zoomScaleNormal="100" workbookViewId="0">
      <selection activeCell="E8" sqref="E8"/>
    </sheetView>
  </sheetViews>
  <sheetFormatPr defaultRowHeight="15" x14ac:dyDescent="0.25"/>
  <cols>
    <col min="1" max="1" width="10.5703125" bestFit="1" customWidth="1"/>
    <col min="2" max="2" width="10.5703125" customWidth="1"/>
    <col min="3" max="3" width="25.42578125" bestFit="1" customWidth="1"/>
    <col min="4" max="4" width="6.42578125" style="22" bestFit="1" customWidth="1"/>
    <col min="5" max="6" width="18.42578125" bestFit="1" customWidth="1"/>
    <col min="7" max="8" width="18.42578125" customWidth="1"/>
    <col min="9" max="9" width="33.140625" bestFit="1" customWidth="1"/>
  </cols>
  <sheetData>
    <row r="1" spans="1:9" ht="27.75" customHeight="1" thickBot="1" x14ac:dyDescent="0.3">
      <c r="A1" s="195" t="s">
        <v>12</v>
      </c>
      <c r="B1" s="195"/>
      <c r="C1" s="195"/>
      <c r="D1" s="195"/>
      <c r="E1" s="195"/>
      <c r="F1" s="195"/>
      <c r="G1" s="195"/>
      <c r="H1" s="195"/>
      <c r="I1" s="195"/>
    </row>
    <row r="2" spans="1:9" ht="19.5" thickBot="1" x14ac:dyDescent="0.3">
      <c r="A2" s="2" t="s">
        <v>23</v>
      </c>
      <c r="B2" s="28" t="s">
        <v>5</v>
      </c>
      <c r="C2" s="3" t="s">
        <v>17</v>
      </c>
      <c r="D2" s="3" t="s">
        <v>19</v>
      </c>
      <c r="E2" s="3" t="s">
        <v>13</v>
      </c>
      <c r="F2" s="3" t="s">
        <v>2</v>
      </c>
      <c r="G2" s="3" t="s">
        <v>14</v>
      </c>
      <c r="H2" s="15" t="s">
        <v>15</v>
      </c>
      <c r="I2" s="4" t="s">
        <v>6</v>
      </c>
    </row>
    <row r="3" spans="1:9" ht="18.75" x14ac:dyDescent="0.25">
      <c r="A3" s="32">
        <v>1</v>
      </c>
      <c r="B3" s="29">
        <v>44988</v>
      </c>
      <c r="C3" s="10" t="s">
        <v>16</v>
      </c>
      <c r="D3" s="10" t="s">
        <v>20</v>
      </c>
      <c r="E3" s="11" t="s">
        <v>8</v>
      </c>
      <c r="F3" s="12" t="s">
        <v>18</v>
      </c>
      <c r="G3" s="12">
        <v>0</v>
      </c>
      <c r="H3" s="16">
        <v>0</v>
      </c>
      <c r="I3" s="13"/>
    </row>
    <row r="4" spans="1:9" ht="18.75" x14ac:dyDescent="0.3">
      <c r="A4" s="33">
        <v>2</v>
      </c>
      <c r="B4" s="30">
        <v>44988</v>
      </c>
      <c r="C4" s="19" t="s">
        <v>22</v>
      </c>
      <c r="D4" s="19" t="s">
        <v>20</v>
      </c>
      <c r="E4" s="23" t="s">
        <v>8</v>
      </c>
      <c r="F4" s="26" t="s">
        <v>21</v>
      </c>
      <c r="G4" s="26">
        <v>0</v>
      </c>
      <c r="H4" s="17">
        <v>0</v>
      </c>
      <c r="I4" s="1"/>
    </row>
    <row r="5" spans="1:9" ht="18.75" x14ac:dyDescent="0.3">
      <c r="A5" s="33">
        <v>3</v>
      </c>
      <c r="B5" s="30"/>
      <c r="C5" s="19"/>
      <c r="D5" s="19"/>
      <c r="E5" s="24"/>
      <c r="F5" s="26"/>
      <c r="G5" s="26"/>
      <c r="H5" s="17">
        <v>0</v>
      </c>
      <c r="I5" s="1"/>
    </row>
    <row r="6" spans="1:9" ht="18.75" x14ac:dyDescent="0.3">
      <c r="A6" s="33">
        <v>4</v>
      </c>
      <c r="B6" s="30"/>
      <c r="C6" s="19"/>
      <c r="D6" s="19"/>
      <c r="E6" s="24"/>
      <c r="F6" s="26"/>
      <c r="G6" s="26"/>
      <c r="H6" s="17">
        <v>0</v>
      </c>
      <c r="I6" s="1"/>
    </row>
    <row r="7" spans="1:9" ht="18.75" x14ac:dyDescent="0.3">
      <c r="A7" s="33">
        <v>5</v>
      </c>
      <c r="B7" s="30"/>
      <c r="C7" s="19"/>
      <c r="D7" s="19"/>
      <c r="E7" s="24"/>
      <c r="F7" s="26"/>
      <c r="G7" s="26"/>
      <c r="H7" s="17">
        <v>0</v>
      </c>
      <c r="I7" s="1"/>
    </row>
    <row r="8" spans="1:9" ht="18.75" x14ac:dyDescent="0.3">
      <c r="A8" s="33">
        <v>6</v>
      </c>
      <c r="B8" s="30"/>
      <c r="C8" s="19"/>
      <c r="D8" s="19"/>
      <c r="E8" s="24"/>
      <c r="F8" s="26"/>
      <c r="G8" s="26"/>
      <c r="H8" s="17">
        <v>0</v>
      </c>
      <c r="I8" s="1"/>
    </row>
    <row r="9" spans="1:9" ht="18.75" x14ac:dyDescent="0.3">
      <c r="A9" s="33">
        <v>7</v>
      </c>
      <c r="B9" s="30"/>
      <c r="C9" s="19"/>
      <c r="D9" s="19"/>
      <c r="E9" s="24"/>
      <c r="F9" s="26"/>
      <c r="G9" s="26"/>
      <c r="H9" s="17">
        <v>0</v>
      </c>
      <c r="I9" s="1"/>
    </row>
    <row r="10" spans="1:9" ht="18.75" x14ac:dyDescent="0.3">
      <c r="A10" s="33">
        <v>8</v>
      </c>
      <c r="B10" s="30"/>
      <c r="C10" s="19"/>
      <c r="D10" s="19"/>
      <c r="E10" s="24"/>
      <c r="F10" s="26"/>
      <c r="G10" s="26"/>
      <c r="H10" s="17">
        <v>0</v>
      </c>
      <c r="I10" s="1"/>
    </row>
    <row r="11" spans="1:9" ht="18.75" x14ac:dyDescent="0.3">
      <c r="A11" s="33">
        <v>9</v>
      </c>
      <c r="B11" s="30"/>
      <c r="C11" s="19"/>
      <c r="D11" s="19"/>
      <c r="E11" s="24"/>
      <c r="F11" s="26"/>
      <c r="G11" s="26"/>
      <c r="H11" s="17">
        <v>0</v>
      </c>
      <c r="I11" s="1"/>
    </row>
    <row r="12" spans="1:9" ht="18.75" x14ac:dyDescent="0.3">
      <c r="A12" s="33">
        <v>10</v>
      </c>
      <c r="B12" s="30"/>
      <c r="C12" s="19"/>
      <c r="D12" s="19"/>
      <c r="E12" s="24"/>
      <c r="F12" s="26"/>
      <c r="G12" s="26"/>
      <c r="H12" s="17">
        <v>0</v>
      </c>
      <c r="I12" s="1"/>
    </row>
    <row r="13" spans="1:9" ht="18.75" x14ac:dyDescent="0.3">
      <c r="A13" s="33">
        <v>11</v>
      </c>
      <c r="B13" s="30"/>
      <c r="C13" s="19"/>
      <c r="D13" s="19"/>
      <c r="E13" s="24"/>
      <c r="F13" s="26"/>
      <c r="G13" s="26"/>
      <c r="H13" s="17">
        <v>0</v>
      </c>
      <c r="I13" s="1"/>
    </row>
    <row r="14" spans="1:9" ht="18.75" x14ac:dyDescent="0.3">
      <c r="A14" s="33">
        <v>12</v>
      </c>
      <c r="B14" s="30"/>
      <c r="C14" s="19"/>
      <c r="D14" s="19"/>
      <c r="E14" s="24"/>
      <c r="F14" s="26"/>
      <c r="G14" s="26"/>
      <c r="H14" s="17">
        <v>0</v>
      </c>
      <c r="I14" s="1"/>
    </row>
    <row r="15" spans="1:9" ht="18.75" x14ac:dyDescent="0.3">
      <c r="A15" s="33">
        <v>13</v>
      </c>
      <c r="B15" s="30"/>
      <c r="C15" s="19"/>
      <c r="D15" s="19"/>
      <c r="E15" s="24"/>
      <c r="F15" s="26"/>
      <c r="G15" s="26"/>
      <c r="H15" s="17">
        <v>0</v>
      </c>
      <c r="I15" s="1"/>
    </row>
    <row r="16" spans="1:9" ht="18.75" x14ac:dyDescent="0.3">
      <c r="A16" s="33">
        <v>14</v>
      </c>
      <c r="B16" s="30"/>
      <c r="C16" s="19"/>
      <c r="D16" s="19"/>
      <c r="E16" s="24"/>
      <c r="F16" s="26"/>
      <c r="G16" s="26"/>
      <c r="H16" s="17">
        <v>0</v>
      </c>
      <c r="I16" s="1"/>
    </row>
    <row r="17" spans="1:9" ht="18.75" x14ac:dyDescent="0.3">
      <c r="A17" s="33">
        <v>15</v>
      </c>
      <c r="B17" s="30"/>
      <c r="C17" s="19"/>
      <c r="D17" s="19"/>
      <c r="E17" s="24"/>
      <c r="F17" s="26"/>
      <c r="G17" s="26"/>
      <c r="H17" s="17">
        <v>0</v>
      </c>
      <c r="I17" s="1"/>
    </row>
    <row r="18" spans="1:9" ht="18.75" x14ac:dyDescent="0.3">
      <c r="A18" s="33">
        <v>16</v>
      </c>
      <c r="B18" s="30"/>
      <c r="C18" s="19"/>
      <c r="D18" s="19"/>
      <c r="E18" s="24"/>
      <c r="F18" s="26"/>
      <c r="G18" s="26"/>
      <c r="H18" s="17">
        <v>0</v>
      </c>
      <c r="I18" s="1"/>
    </row>
    <row r="19" spans="1:9" ht="18.75" x14ac:dyDescent="0.3">
      <c r="A19" s="33">
        <v>17</v>
      </c>
      <c r="B19" s="30"/>
      <c r="C19" s="19"/>
      <c r="D19" s="19"/>
      <c r="E19" s="24"/>
      <c r="F19" s="26"/>
      <c r="G19" s="26"/>
      <c r="H19" s="17">
        <v>0</v>
      </c>
      <c r="I19" s="1"/>
    </row>
    <row r="20" spans="1:9" ht="18.75" x14ac:dyDescent="0.3">
      <c r="A20" s="33">
        <v>18</v>
      </c>
      <c r="B20" s="30"/>
      <c r="C20" s="19"/>
      <c r="D20" s="19"/>
      <c r="E20" s="24"/>
      <c r="F20" s="26"/>
      <c r="G20" s="26"/>
      <c r="H20" s="17">
        <v>0</v>
      </c>
      <c r="I20" s="1"/>
    </row>
    <row r="21" spans="1:9" ht="18.75" x14ac:dyDescent="0.3">
      <c r="A21" s="33">
        <v>19</v>
      </c>
      <c r="B21" s="30"/>
      <c r="C21" s="19"/>
      <c r="D21" s="19"/>
      <c r="E21" s="24"/>
      <c r="F21" s="26"/>
      <c r="G21" s="26"/>
      <c r="H21" s="17">
        <v>0</v>
      </c>
      <c r="I21" s="1"/>
    </row>
    <row r="22" spans="1:9" ht="18.75" x14ac:dyDescent="0.3">
      <c r="A22" s="33">
        <v>20</v>
      </c>
      <c r="B22" s="30"/>
      <c r="C22" s="19"/>
      <c r="D22" s="19"/>
      <c r="E22" s="24"/>
      <c r="F22" s="26"/>
      <c r="G22" s="26"/>
      <c r="H22" s="17">
        <v>0</v>
      </c>
      <c r="I22" s="1"/>
    </row>
    <row r="23" spans="1:9" ht="19.5" thickBot="1" x14ac:dyDescent="0.35">
      <c r="A23" s="34">
        <v>21</v>
      </c>
      <c r="B23" s="31"/>
      <c r="C23" s="20"/>
      <c r="D23" s="20"/>
      <c r="E23" s="25"/>
      <c r="F23" s="27"/>
      <c r="G23" s="26"/>
      <c r="H23" s="17">
        <v>0</v>
      </c>
      <c r="I23" s="14"/>
    </row>
    <row r="24" spans="1:9" ht="21.75" thickBot="1" x14ac:dyDescent="0.3">
      <c r="A24" s="196" t="s">
        <v>4</v>
      </c>
      <c r="B24" s="197"/>
      <c r="C24" s="198"/>
      <c r="D24" s="9"/>
      <c r="E24" s="5">
        <f>SUM(E4:E23)</f>
        <v>0</v>
      </c>
      <c r="F24" s="5">
        <f>SUM(F3:F23)</f>
        <v>0</v>
      </c>
      <c r="G24" s="5">
        <f>SUM(G3:G23)</f>
        <v>0</v>
      </c>
      <c r="H24" s="18"/>
      <c r="I24" s="6"/>
    </row>
    <row r="26" spans="1:9" ht="18.75" x14ac:dyDescent="0.3">
      <c r="C26" s="7" t="s">
        <v>11</v>
      </c>
      <c r="D26" s="21"/>
      <c r="E26" s="7"/>
      <c r="F26" s="7"/>
      <c r="G26" s="7"/>
      <c r="H26" s="7"/>
      <c r="I26" s="7" t="s">
        <v>8</v>
      </c>
    </row>
    <row r="28" spans="1:9" x14ac:dyDescent="0.25">
      <c r="C28" t="s">
        <v>9</v>
      </c>
      <c r="I28" s="8" t="s">
        <v>10</v>
      </c>
    </row>
  </sheetData>
  <mergeCells count="2">
    <mergeCell ref="A1:I1"/>
    <mergeCell ref="A24:C24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88"/>
  <sheetViews>
    <sheetView rightToLeft="1" topLeftCell="A13" zoomScale="50" zoomScaleNormal="50" workbookViewId="0">
      <selection activeCell="A5" sqref="A5:A22"/>
    </sheetView>
  </sheetViews>
  <sheetFormatPr defaultRowHeight="15" x14ac:dyDescent="0.25"/>
  <cols>
    <col min="1" max="1" width="59.5703125" bestFit="1" customWidth="1"/>
    <col min="2" max="2" width="88" bestFit="1" customWidth="1"/>
    <col min="3" max="3" width="31.85546875" bestFit="1" customWidth="1"/>
    <col min="4" max="4" width="29.5703125" bestFit="1" customWidth="1"/>
    <col min="5" max="5" width="25.5703125" bestFit="1" customWidth="1"/>
    <col min="6" max="6" width="31.85546875" bestFit="1" customWidth="1"/>
    <col min="7" max="7" width="33.28515625" customWidth="1"/>
    <col min="8" max="8" width="159.28515625" bestFit="1" customWidth="1"/>
  </cols>
  <sheetData>
    <row r="1" spans="1:8" ht="28.5" x14ac:dyDescent="0.25">
      <c r="A1" s="52" t="s">
        <v>5</v>
      </c>
      <c r="B1" s="53">
        <v>45033</v>
      </c>
      <c r="C1" s="54"/>
      <c r="D1" s="55"/>
      <c r="E1" s="55"/>
      <c r="F1" s="56" t="s">
        <v>142</v>
      </c>
      <c r="G1" s="56"/>
      <c r="H1" s="56"/>
    </row>
    <row r="2" spans="1:8" ht="29.25" thickBot="1" x14ac:dyDescent="0.3">
      <c r="A2" s="57" t="s">
        <v>56</v>
      </c>
      <c r="B2" s="57"/>
      <c r="C2" s="57"/>
      <c r="D2" s="57"/>
      <c r="E2" s="57"/>
      <c r="F2" s="57"/>
      <c r="G2" s="57"/>
      <c r="H2" s="57"/>
    </row>
    <row r="3" spans="1:8" ht="46.5" customHeight="1" thickBot="1" x14ac:dyDescent="0.3">
      <c r="A3" s="58" t="s">
        <v>5</v>
      </c>
      <c r="B3" s="59" t="s">
        <v>0</v>
      </c>
      <c r="C3" s="60" t="s">
        <v>7</v>
      </c>
      <c r="D3" s="59" t="s">
        <v>1</v>
      </c>
      <c r="E3" s="59" t="s">
        <v>2</v>
      </c>
      <c r="F3" s="59" t="s">
        <v>3</v>
      </c>
      <c r="G3" s="61" t="s">
        <v>119</v>
      </c>
      <c r="H3" s="62" t="s">
        <v>6</v>
      </c>
    </row>
    <row r="4" spans="1:8" ht="46.5" customHeight="1" thickBot="1" x14ac:dyDescent="0.3">
      <c r="A4" s="58"/>
      <c r="B4" s="59" t="s">
        <v>7</v>
      </c>
      <c r="C4" s="63">
        <v>-262811</v>
      </c>
      <c r="D4" s="64"/>
      <c r="E4" s="64"/>
      <c r="F4" s="64">
        <f>C4</f>
        <v>-262811</v>
      </c>
      <c r="G4" s="61"/>
      <c r="H4" s="62"/>
    </row>
    <row r="5" spans="1:8" ht="46.5" customHeight="1" thickBot="1" x14ac:dyDescent="0.3">
      <c r="A5" s="65">
        <v>45033</v>
      </c>
      <c r="B5" s="66"/>
      <c r="C5" s="63"/>
      <c r="D5" s="64"/>
      <c r="E5" s="64"/>
      <c r="F5" s="64">
        <f>F4+E5-D5</f>
        <v>-262811</v>
      </c>
      <c r="G5" s="61"/>
      <c r="H5" s="62"/>
    </row>
    <row r="6" spans="1:8" ht="46.5" customHeight="1" thickBot="1" x14ac:dyDescent="0.3">
      <c r="A6" s="65">
        <v>45033</v>
      </c>
      <c r="B6" s="66" t="s">
        <v>66</v>
      </c>
      <c r="C6" s="63"/>
      <c r="D6" s="64">
        <v>5500</v>
      </c>
      <c r="E6" s="64"/>
      <c r="F6" s="64">
        <f t="shared" ref="F6:F22" si="0">F5+E6-D6</f>
        <v>-268311</v>
      </c>
      <c r="G6" s="61" t="s">
        <v>66</v>
      </c>
      <c r="H6" s="67" t="s">
        <v>144</v>
      </c>
    </row>
    <row r="7" spans="1:8" ht="46.5" customHeight="1" thickBot="1" x14ac:dyDescent="0.3">
      <c r="A7" s="65">
        <v>45033</v>
      </c>
      <c r="B7" s="66" t="s">
        <v>91</v>
      </c>
      <c r="C7" s="63"/>
      <c r="D7" s="64">
        <v>2000</v>
      </c>
      <c r="E7" s="64"/>
      <c r="F7" s="64">
        <f t="shared" si="0"/>
        <v>-270311</v>
      </c>
      <c r="G7" s="61" t="s">
        <v>91</v>
      </c>
      <c r="H7" s="67" t="s">
        <v>143</v>
      </c>
    </row>
    <row r="8" spans="1:8" ht="46.5" customHeight="1" thickBot="1" x14ac:dyDescent="0.3">
      <c r="A8" s="65">
        <v>45033</v>
      </c>
      <c r="B8" s="66" t="s">
        <v>94</v>
      </c>
      <c r="C8" s="63"/>
      <c r="D8" s="64">
        <v>135</v>
      </c>
      <c r="E8" s="64"/>
      <c r="F8" s="64">
        <f t="shared" si="0"/>
        <v>-270446</v>
      </c>
      <c r="G8" s="61" t="s">
        <v>94</v>
      </c>
      <c r="H8" s="67" t="s">
        <v>145</v>
      </c>
    </row>
    <row r="9" spans="1:8" ht="46.5" customHeight="1" thickBot="1" x14ac:dyDescent="0.3">
      <c r="A9" s="65">
        <v>45033</v>
      </c>
      <c r="B9" s="66" t="s">
        <v>96</v>
      </c>
      <c r="C9" s="63"/>
      <c r="D9" s="64">
        <v>100</v>
      </c>
      <c r="E9" s="64"/>
      <c r="F9" s="64">
        <f t="shared" si="0"/>
        <v>-270546</v>
      </c>
      <c r="G9" s="61" t="s">
        <v>96</v>
      </c>
      <c r="H9" s="67" t="s">
        <v>146</v>
      </c>
    </row>
    <row r="10" spans="1:8" ht="46.5" customHeight="1" thickBot="1" x14ac:dyDescent="0.3">
      <c r="A10" s="65">
        <v>45033</v>
      </c>
      <c r="B10" s="66" t="s">
        <v>147</v>
      </c>
      <c r="C10" s="63"/>
      <c r="D10" s="64">
        <v>220</v>
      </c>
      <c r="E10" s="64"/>
      <c r="F10" s="64">
        <f t="shared" si="0"/>
        <v>-270766</v>
      </c>
      <c r="G10" s="61" t="s">
        <v>147</v>
      </c>
      <c r="H10" s="67" t="s">
        <v>148</v>
      </c>
    </row>
    <row r="11" spans="1:8" ht="46.5" customHeight="1" thickBot="1" x14ac:dyDescent="0.3">
      <c r="A11" s="65">
        <v>45033</v>
      </c>
      <c r="B11" s="66" t="s">
        <v>96</v>
      </c>
      <c r="C11" s="63"/>
      <c r="D11" s="64">
        <v>30</v>
      </c>
      <c r="E11" s="64"/>
      <c r="F11" s="64">
        <f t="shared" si="0"/>
        <v>-270796</v>
      </c>
      <c r="G11" s="61" t="s">
        <v>96</v>
      </c>
      <c r="H11" s="67" t="s">
        <v>149</v>
      </c>
    </row>
    <row r="12" spans="1:8" ht="46.5" customHeight="1" thickBot="1" x14ac:dyDescent="0.3">
      <c r="A12" s="65">
        <v>45033</v>
      </c>
      <c r="B12" s="66" t="s">
        <v>96</v>
      </c>
      <c r="C12" s="63"/>
      <c r="D12" s="64">
        <v>850</v>
      </c>
      <c r="E12" s="64"/>
      <c r="F12" s="64">
        <f t="shared" si="0"/>
        <v>-271646</v>
      </c>
      <c r="G12" s="61" t="s">
        <v>96</v>
      </c>
      <c r="H12" s="67" t="s">
        <v>157</v>
      </c>
    </row>
    <row r="13" spans="1:8" ht="46.5" customHeight="1" thickBot="1" x14ac:dyDescent="0.3">
      <c r="A13" s="65">
        <v>45033</v>
      </c>
      <c r="B13" s="66" t="s">
        <v>104</v>
      </c>
      <c r="C13" s="63"/>
      <c r="D13" s="64">
        <v>150</v>
      </c>
      <c r="E13" s="64"/>
      <c r="F13" s="64">
        <f t="shared" si="0"/>
        <v>-271796</v>
      </c>
      <c r="G13" s="61" t="s">
        <v>104</v>
      </c>
      <c r="H13" s="67" t="s">
        <v>150</v>
      </c>
    </row>
    <row r="14" spans="1:8" ht="46.5" customHeight="1" thickBot="1" x14ac:dyDescent="0.3">
      <c r="A14" s="65">
        <v>45033</v>
      </c>
      <c r="B14" s="66" t="s">
        <v>92</v>
      </c>
      <c r="C14" s="63"/>
      <c r="D14" s="64">
        <v>400</v>
      </c>
      <c r="E14" s="64"/>
      <c r="F14" s="64">
        <f t="shared" si="0"/>
        <v>-272196</v>
      </c>
      <c r="G14" s="61" t="s">
        <v>92</v>
      </c>
      <c r="H14" s="67" t="s">
        <v>151</v>
      </c>
    </row>
    <row r="15" spans="1:8" ht="46.5" customHeight="1" thickBot="1" x14ac:dyDescent="0.3">
      <c r="A15" s="65">
        <v>45033</v>
      </c>
      <c r="B15" s="66" t="s">
        <v>130</v>
      </c>
      <c r="C15" s="63"/>
      <c r="D15" s="64">
        <v>300</v>
      </c>
      <c r="E15" s="64"/>
      <c r="F15" s="64">
        <f t="shared" si="0"/>
        <v>-272496</v>
      </c>
      <c r="G15" s="61" t="s">
        <v>130</v>
      </c>
      <c r="H15" s="67" t="s">
        <v>152</v>
      </c>
    </row>
    <row r="16" spans="1:8" ht="46.5" customHeight="1" thickBot="1" x14ac:dyDescent="0.3">
      <c r="A16" s="65">
        <v>45033</v>
      </c>
      <c r="B16" s="66" t="s">
        <v>26</v>
      </c>
      <c r="C16" s="63"/>
      <c r="D16" s="64">
        <v>38000</v>
      </c>
      <c r="E16" s="64"/>
      <c r="F16" s="64">
        <f t="shared" si="0"/>
        <v>-310496</v>
      </c>
      <c r="G16" s="61" t="s">
        <v>26</v>
      </c>
      <c r="H16" s="67" t="s">
        <v>153</v>
      </c>
    </row>
    <row r="17" spans="1:8" ht="46.5" customHeight="1" thickBot="1" x14ac:dyDescent="0.3">
      <c r="A17" s="65">
        <v>45033</v>
      </c>
      <c r="B17" s="66" t="s">
        <v>66</v>
      </c>
      <c r="C17" s="63"/>
      <c r="D17" s="64">
        <v>5500</v>
      </c>
      <c r="E17" s="64"/>
      <c r="F17" s="64">
        <f t="shared" si="0"/>
        <v>-315996</v>
      </c>
      <c r="G17" s="61" t="s">
        <v>66</v>
      </c>
      <c r="H17" s="67" t="s">
        <v>144</v>
      </c>
    </row>
    <row r="18" spans="1:8" ht="46.5" customHeight="1" thickBot="1" x14ac:dyDescent="0.3">
      <c r="A18" s="65">
        <v>45033</v>
      </c>
      <c r="B18" s="66" t="s">
        <v>91</v>
      </c>
      <c r="C18" s="63"/>
      <c r="D18" s="64">
        <v>2000</v>
      </c>
      <c r="E18" s="64"/>
      <c r="F18" s="64">
        <f t="shared" si="0"/>
        <v>-317996</v>
      </c>
      <c r="G18" s="61" t="s">
        <v>91</v>
      </c>
      <c r="H18" s="67" t="s">
        <v>143</v>
      </c>
    </row>
    <row r="19" spans="1:8" ht="46.5" customHeight="1" thickBot="1" x14ac:dyDescent="0.3">
      <c r="A19" s="65">
        <v>45033</v>
      </c>
      <c r="B19" s="66" t="s">
        <v>130</v>
      </c>
      <c r="C19" s="63"/>
      <c r="D19" s="64">
        <v>50</v>
      </c>
      <c r="E19" s="64"/>
      <c r="F19" s="64">
        <f t="shared" si="0"/>
        <v>-318046</v>
      </c>
      <c r="G19" s="61" t="s">
        <v>130</v>
      </c>
      <c r="H19" s="67" t="s">
        <v>154</v>
      </c>
    </row>
    <row r="20" spans="1:8" ht="46.5" customHeight="1" thickBot="1" x14ac:dyDescent="0.3">
      <c r="A20" s="65">
        <v>45033</v>
      </c>
      <c r="B20" s="66" t="s">
        <v>66</v>
      </c>
      <c r="C20" s="63"/>
      <c r="D20" s="64">
        <v>5500</v>
      </c>
      <c r="E20" s="64"/>
      <c r="F20" s="64">
        <f t="shared" si="0"/>
        <v>-323546</v>
      </c>
      <c r="G20" s="61" t="s">
        <v>66</v>
      </c>
      <c r="H20" s="67" t="s">
        <v>144</v>
      </c>
    </row>
    <row r="21" spans="1:8" ht="46.5" customHeight="1" thickBot="1" x14ac:dyDescent="0.3">
      <c r="A21" s="65">
        <v>45033</v>
      </c>
      <c r="B21" s="66" t="s">
        <v>155</v>
      </c>
      <c r="C21" s="63"/>
      <c r="D21" s="64">
        <v>600</v>
      </c>
      <c r="E21" s="64"/>
      <c r="F21" s="64">
        <f t="shared" si="0"/>
        <v>-324146</v>
      </c>
      <c r="G21" s="61" t="s">
        <v>155</v>
      </c>
      <c r="H21" s="67" t="s">
        <v>156</v>
      </c>
    </row>
    <row r="22" spans="1:8" ht="46.5" customHeight="1" thickBot="1" x14ac:dyDescent="0.3">
      <c r="A22" s="65">
        <v>45033</v>
      </c>
      <c r="B22" s="66" t="s">
        <v>91</v>
      </c>
      <c r="C22" s="63"/>
      <c r="D22" s="64">
        <v>2000</v>
      </c>
      <c r="E22" s="64"/>
      <c r="F22" s="64">
        <f t="shared" si="0"/>
        <v>-326146</v>
      </c>
      <c r="G22" s="61" t="s">
        <v>91</v>
      </c>
      <c r="H22" s="67" t="s">
        <v>143</v>
      </c>
    </row>
    <row r="23" spans="1:8" ht="46.5" customHeight="1" thickBot="1" x14ac:dyDescent="0.3">
      <c r="A23" s="58" t="s">
        <v>4</v>
      </c>
      <c r="B23" s="59"/>
      <c r="C23" s="63">
        <f>SUM(C4:C22)</f>
        <v>-262811</v>
      </c>
      <c r="D23" s="64">
        <f>SUM(D4:D22)</f>
        <v>63335</v>
      </c>
      <c r="E23" s="64">
        <f>SUM(E4:E22)</f>
        <v>0</v>
      </c>
      <c r="F23" s="64">
        <f>+C23+E23-D23</f>
        <v>-326146</v>
      </c>
      <c r="G23" s="61"/>
      <c r="H23" s="62"/>
    </row>
    <row r="24" spans="1:8" ht="23.25" x14ac:dyDescent="0.35">
      <c r="A24" s="43"/>
      <c r="B24" s="43"/>
      <c r="C24" s="43"/>
      <c r="D24" s="43"/>
      <c r="E24" s="43"/>
      <c r="F24" s="43"/>
      <c r="G24" s="43"/>
      <c r="H24" s="43"/>
    </row>
    <row r="25" spans="1:8" ht="23.25" x14ac:dyDescent="0.35">
      <c r="A25" s="43"/>
      <c r="B25" s="46" t="s">
        <v>58</v>
      </c>
      <c r="C25" s="38"/>
      <c r="D25" s="38"/>
      <c r="E25" s="38"/>
      <c r="F25" s="38"/>
      <c r="G25" s="38"/>
      <c r="H25" s="47" t="s">
        <v>8</v>
      </c>
    </row>
    <row r="26" spans="1:8" ht="23.25" x14ac:dyDescent="0.35">
      <c r="A26" s="43"/>
      <c r="B26" s="43"/>
      <c r="C26" s="43"/>
      <c r="D26" s="44"/>
      <c r="E26" s="43"/>
      <c r="F26" s="43"/>
      <c r="G26" s="43"/>
      <c r="H26" s="43"/>
    </row>
    <row r="27" spans="1:8" ht="23.25" x14ac:dyDescent="0.35">
      <c r="A27" s="43"/>
      <c r="B27" s="45" t="s">
        <v>9</v>
      </c>
      <c r="C27" s="45"/>
      <c r="D27" s="43"/>
      <c r="E27" s="43"/>
      <c r="F27" s="43"/>
      <c r="G27" s="43"/>
      <c r="H27" s="45" t="s">
        <v>10</v>
      </c>
    </row>
    <row r="34" spans="2:8" ht="23.25" x14ac:dyDescent="0.35">
      <c r="E34" s="51"/>
    </row>
    <row r="36" spans="2:8" ht="23.25" x14ac:dyDescent="0.35">
      <c r="B36" s="51"/>
      <c r="C36" s="51"/>
      <c r="D36" s="51"/>
      <c r="E36" s="51"/>
      <c r="F36" s="51"/>
      <c r="G36" s="51"/>
      <c r="H36" s="51"/>
    </row>
    <row r="37" spans="2:8" ht="23.25" x14ac:dyDescent="0.35">
      <c r="B37" s="51"/>
      <c r="C37" s="51"/>
      <c r="D37" s="51"/>
      <c r="E37" s="51"/>
      <c r="F37" s="51"/>
      <c r="G37" s="51"/>
      <c r="H37" s="51"/>
    </row>
    <row r="38" spans="2:8" ht="23.25" x14ac:dyDescent="0.35">
      <c r="B38" s="51"/>
      <c r="C38" s="51"/>
      <c r="D38" s="51"/>
      <c r="E38" s="51"/>
      <c r="F38" s="51"/>
      <c r="G38" s="51"/>
      <c r="H38" s="51"/>
    </row>
    <row r="39" spans="2:8" ht="23.25" x14ac:dyDescent="0.35">
      <c r="B39" s="51"/>
      <c r="C39" s="51"/>
      <c r="D39" s="51"/>
      <c r="E39" s="51"/>
      <c r="F39" s="51"/>
      <c r="G39" s="51"/>
      <c r="H39" s="51"/>
    </row>
    <row r="40" spans="2:8" ht="23.25" x14ac:dyDescent="0.35">
      <c r="B40" s="51"/>
      <c r="C40" s="51"/>
      <c r="D40" s="51"/>
      <c r="E40" s="51"/>
      <c r="F40" s="51"/>
      <c r="G40" s="51"/>
      <c r="H40" s="51"/>
    </row>
    <row r="41" spans="2:8" ht="23.25" x14ac:dyDescent="0.35">
      <c r="B41" s="51"/>
      <c r="C41" s="51"/>
      <c r="D41" s="51"/>
      <c r="E41" s="51"/>
      <c r="F41" s="51"/>
      <c r="G41" s="51"/>
      <c r="H41" s="51"/>
    </row>
    <row r="42" spans="2:8" ht="23.25" x14ac:dyDescent="0.35">
      <c r="B42" s="51"/>
      <c r="C42" s="51"/>
      <c r="D42" s="51"/>
      <c r="E42" s="51"/>
      <c r="F42" s="51"/>
      <c r="G42" s="51"/>
      <c r="H42" s="51"/>
    </row>
    <row r="43" spans="2:8" ht="23.25" x14ac:dyDescent="0.35">
      <c r="B43" s="51"/>
      <c r="C43" s="51"/>
      <c r="D43" s="51"/>
      <c r="E43" s="51"/>
      <c r="F43" s="51"/>
      <c r="G43" s="51"/>
      <c r="H43" s="51"/>
    </row>
    <row r="44" spans="2:8" ht="23.25" x14ac:dyDescent="0.35">
      <c r="B44" s="51"/>
      <c r="C44" s="51"/>
      <c r="D44" s="51"/>
      <c r="E44" s="51"/>
      <c r="F44" s="51"/>
      <c r="G44" s="51"/>
      <c r="H44" s="51"/>
    </row>
    <row r="45" spans="2:8" ht="23.25" x14ac:dyDescent="0.35">
      <c r="B45" s="51"/>
      <c r="C45" s="51"/>
      <c r="D45" s="51"/>
      <c r="E45" s="51"/>
      <c r="F45" s="51"/>
      <c r="G45" s="51"/>
      <c r="H45" s="51"/>
    </row>
    <row r="46" spans="2:8" ht="23.25" x14ac:dyDescent="0.35">
      <c r="B46" s="51"/>
      <c r="C46" s="51"/>
      <c r="D46" s="51"/>
      <c r="E46" s="51"/>
      <c r="F46" s="51"/>
      <c r="G46" s="51"/>
      <c r="H46" s="51"/>
    </row>
    <row r="47" spans="2:8" ht="23.25" x14ac:dyDescent="0.35">
      <c r="B47" s="51"/>
      <c r="C47" s="51"/>
      <c r="D47" s="51"/>
      <c r="E47" s="51"/>
      <c r="F47" s="51"/>
      <c r="G47" s="51"/>
      <c r="H47" s="51"/>
    </row>
    <row r="48" spans="2:8" ht="23.25" x14ac:dyDescent="0.35">
      <c r="B48" s="51"/>
      <c r="C48" s="51"/>
      <c r="D48" s="51"/>
      <c r="E48" s="51"/>
      <c r="F48" s="51"/>
      <c r="G48" s="51"/>
      <c r="H48" s="51"/>
    </row>
    <row r="488" spans="8:8" ht="21" x14ac:dyDescent="0.45">
      <c r="H488" s="139" t="s">
        <v>279</v>
      </c>
    </row>
  </sheetData>
  <autoFilter ref="A3:H23"/>
  <printOptions horizontalCentered="1" verticalCentered="1"/>
  <pageMargins left="0" right="0" top="0" bottom="0" header="0.3" footer="0.3"/>
  <pageSetup paperSize="9" scale="10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9"/>
  <sheetViews>
    <sheetView rightToLeft="1" topLeftCell="A10" zoomScale="50" zoomScaleNormal="50" workbookViewId="0">
      <selection activeCell="A5" sqref="A5:A24"/>
    </sheetView>
  </sheetViews>
  <sheetFormatPr defaultRowHeight="15" x14ac:dyDescent="0.25"/>
  <cols>
    <col min="1" max="1" width="27.85546875" style="106" customWidth="1"/>
    <col min="2" max="2" width="64.7109375" style="106" customWidth="1"/>
    <col min="3" max="3" width="35.5703125" style="106" bestFit="1" customWidth="1"/>
    <col min="4" max="5" width="33.28515625" style="106" bestFit="1" customWidth="1"/>
    <col min="6" max="6" width="35.5703125" style="106" bestFit="1" customWidth="1"/>
    <col min="7" max="7" width="34.42578125" style="106" customWidth="1"/>
    <col min="8" max="8" width="97.42578125" style="106" bestFit="1" customWidth="1"/>
    <col min="9" max="16384" width="9.140625" style="106"/>
  </cols>
  <sheetData>
    <row r="1" spans="1:8" ht="28.5" x14ac:dyDescent="0.25">
      <c r="A1" s="68" t="s">
        <v>5</v>
      </c>
      <c r="B1" s="53">
        <v>45034</v>
      </c>
      <c r="C1" s="54"/>
      <c r="D1" s="55"/>
      <c r="E1" s="55"/>
      <c r="F1" s="68" t="s">
        <v>175</v>
      </c>
      <c r="G1" s="68"/>
      <c r="H1" s="68"/>
    </row>
    <row r="2" spans="1:8" s="107" customFormat="1" ht="40.5" customHeight="1" thickBot="1" x14ac:dyDescent="0.3">
      <c r="A2" s="185" t="s">
        <v>56</v>
      </c>
      <c r="B2" s="185"/>
      <c r="C2" s="185"/>
      <c r="D2" s="185"/>
      <c r="E2" s="185"/>
      <c r="F2" s="185"/>
      <c r="G2" s="105"/>
      <c r="H2" s="105"/>
    </row>
    <row r="3" spans="1:8" s="107" customFormat="1" ht="40.5" customHeight="1" thickBot="1" x14ac:dyDescent="0.3">
      <c r="A3" s="96" t="s">
        <v>5</v>
      </c>
      <c r="B3" s="97" t="s">
        <v>0</v>
      </c>
      <c r="C3" s="98" t="s">
        <v>7</v>
      </c>
      <c r="D3" s="97" t="s">
        <v>1</v>
      </c>
      <c r="E3" s="97" t="s">
        <v>2</v>
      </c>
      <c r="F3" s="97" t="s">
        <v>3</v>
      </c>
      <c r="G3" s="99" t="s">
        <v>119</v>
      </c>
      <c r="H3" s="100" t="s">
        <v>6</v>
      </c>
    </row>
    <row r="4" spans="1:8" s="107" customFormat="1" ht="40.5" customHeight="1" thickBot="1" x14ac:dyDescent="0.3">
      <c r="A4" s="96"/>
      <c r="B4" s="97" t="s">
        <v>7</v>
      </c>
      <c r="C4" s="101">
        <v>-326146</v>
      </c>
      <c r="D4" s="102"/>
      <c r="E4" s="102"/>
      <c r="F4" s="102">
        <f>C4</f>
        <v>-326146</v>
      </c>
      <c r="G4" s="99"/>
      <c r="H4" s="100"/>
    </row>
    <row r="5" spans="1:8" s="107" customFormat="1" ht="40.5" customHeight="1" thickBot="1" x14ac:dyDescent="0.3">
      <c r="A5" s="103">
        <v>45034</v>
      </c>
      <c r="B5" s="97" t="s">
        <v>176</v>
      </c>
      <c r="C5" s="101"/>
      <c r="D5" s="102"/>
      <c r="E5" s="102">
        <v>10000</v>
      </c>
      <c r="F5" s="102">
        <f>F4+E5-D5</f>
        <v>-316146</v>
      </c>
      <c r="G5" s="99"/>
      <c r="H5" s="100"/>
    </row>
    <row r="6" spans="1:8" s="107" customFormat="1" ht="40.5" customHeight="1" thickBot="1" x14ac:dyDescent="0.3">
      <c r="A6" s="103">
        <v>45034</v>
      </c>
      <c r="B6" s="97" t="s">
        <v>91</v>
      </c>
      <c r="C6" s="101"/>
      <c r="D6" s="102">
        <v>2000</v>
      </c>
      <c r="E6" s="102"/>
      <c r="F6" s="102">
        <f t="shared" ref="F6:F24" si="0">F5+E6-D6</f>
        <v>-318146</v>
      </c>
      <c r="G6" s="99" t="s">
        <v>91</v>
      </c>
      <c r="H6" s="100" t="s">
        <v>158</v>
      </c>
    </row>
    <row r="7" spans="1:8" s="107" customFormat="1" ht="40.5" customHeight="1" thickBot="1" x14ac:dyDescent="0.3">
      <c r="A7" s="103">
        <v>45034</v>
      </c>
      <c r="B7" s="97" t="s">
        <v>38</v>
      </c>
      <c r="C7" s="101"/>
      <c r="D7" s="102">
        <v>4500</v>
      </c>
      <c r="E7" s="102"/>
      <c r="F7" s="102">
        <f t="shared" si="0"/>
        <v>-322646</v>
      </c>
      <c r="G7" s="99" t="s">
        <v>38</v>
      </c>
      <c r="H7" s="100" t="s">
        <v>159</v>
      </c>
    </row>
    <row r="8" spans="1:8" s="107" customFormat="1" ht="40.5" customHeight="1" thickBot="1" x14ac:dyDescent="0.3">
      <c r="A8" s="103">
        <v>45034</v>
      </c>
      <c r="B8" s="97" t="s">
        <v>40</v>
      </c>
      <c r="C8" s="101"/>
      <c r="D8" s="102">
        <v>4100</v>
      </c>
      <c r="E8" s="102"/>
      <c r="F8" s="102">
        <f t="shared" si="0"/>
        <v>-326746</v>
      </c>
      <c r="G8" s="99" t="s">
        <v>40</v>
      </c>
      <c r="H8" s="100" t="s">
        <v>160</v>
      </c>
    </row>
    <row r="9" spans="1:8" s="107" customFormat="1" ht="40.5" customHeight="1" thickBot="1" x14ac:dyDescent="0.3">
      <c r="A9" s="103">
        <v>45034</v>
      </c>
      <c r="B9" s="97" t="s">
        <v>26</v>
      </c>
      <c r="C9" s="101"/>
      <c r="D9" s="102">
        <v>9500</v>
      </c>
      <c r="E9" s="102"/>
      <c r="F9" s="102">
        <f t="shared" si="0"/>
        <v>-336246</v>
      </c>
      <c r="G9" s="99" t="s">
        <v>26</v>
      </c>
      <c r="H9" s="100" t="s">
        <v>161</v>
      </c>
    </row>
    <row r="10" spans="1:8" s="107" customFormat="1" ht="40.5" customHeight="1" thickBot="1" x14ac:dyDescent="0.3">
      <c r="A10" s="103">
        <v>45034</v>
      </c>
      <c r="B10" s="97" t="s">
        <v>66</v>
      </c>
      <c r="C10" s="101"/>
      <c r="D10" s="102">
        <v>5500</v>
      </c>
      <c r="E10" s="102"/>
      <c r="F10" s="102">
        <f t="shared" si="0"/>
        <v>-341746</v>
      </c>
      <c r="G10" s="99" t="s">
        <v>66</v>
      </c>
      <c r="H10" s="100" t="s">
        <v>162</v>
      </c>
    </row>
    <row r="11" spans="1:8" s="107" customFormat="1" ht="40.5" customHeight="1" thickBot="1" x14ac:dyDescent="0.3">
      <c r="A11" s="103">
        <v>45034</v>
      </c>
      <c r="B11" s="97" t="s">
        <v>26</v>
      </c>
      <c r="C11" s="101"/>
      <c r="D11" s="102">
        <v>9500</v>
      </c>
      <c r="E11" s="102"/>
      <c r="F11" s="102">
        <f t="shared" si="0"/>
        <v>-351246</v>
      </c>
      <c r="G11" s="99" t="s">
        <v>26</v>
      </c>
      <c r="H11" s="100" t="s">
        <v>161</v>
      </c>
    </row>
    <row r="12" spans="1:8" s="107" customFormat="1" ht="40.5" customHeight="1" thickBot="1" x14ac:dyDescent="0.3">
      <c r="A12" s="103">
        <v>45034</v>
      </c>
      <c r="B12" s="97" t="s">
        <v>66</v>
      </c>
      <c r="C12" s="101"/>
      <c r="D12" s="102">
        <v>5500</v>
      </c>
      <c r="E12" s="102"/>
      <c r="F12" s="102">
        <f t="shared" si="0"/>
        <v>-356746</v>
      </c>
      <c r="G12" s="99" t="s">
        <v>66</v>
      </c>
      <c r="H12" s="100" t="s">
        <v>162</v>
      </c>
    </row>
    <row r="13" spans="1:8" s="107" customFormat="1" ht="40.5" customHeight="1" thickBot="1" x14ac:dyDescent="0.3">
      <c r="A13" s="103">
        <v>45034</v>
      </c>
      <c r="B13" s="97" t="s">
        <v>130</v>
      </c>
      <c r="C13" s="101"/>
      <c r="D13" s="102">
        <v>250</v>
      </c>
      <c r="E13" s="102"/>
      <c r="F13" s="102">
        <f t="shared" si="0"/>
        <v>-356996</v>
      </c>
      <c r="G13" s="99" t="s">
        <v>130</v>
      </c>
      <c r="H13" s="100" t="s">
        <v>163</v>
      </c>
    </row>
    <row r="14" spans="1:8" s="107" customFormat="1" ht="40.5" customHeight="1" thickBot="1" x14ac:dyDescent="0.3">
      <c r="A14" s="103">
        <v>45034</v>
      </c>
      <c r="B14" s="97" t="s">
        <v>164</v>
      </c>
      <c r="C14" s="101"/>
      <c r="D14" s="102">
        <v>100</v>
      </c>
      <c r="E14" s="102"/>
      <c r="F14" s="102">
        <f t="shared" si="0"/>
        <v>-357096</v>
      </c>
      <c r="G14" s="99" t="s">
        <v>164</v>
      </c>
      <c r="H14" s="100" t="s">
        <v>165</v>
      </c>
    </row>
    <row r="15" spans="1:8" s="107" customFormat="1" ht="40.5" customHeight="1" thickBot="1" x14ac:dyDescent="0.3">
      <c r="A15" s="103">
        <v>45034</v>
      </c>
      <c r="B15" s="97" t="s">
        <v>166</v>
      </c>
      <c r="C15" s="101"/>
      <c r="D15" s="102">
        <v>400</v>
      </c>
      <c r="E15" s="102"/>
      <c r="F15" s="102">
        <f t="shared" si="0"/>
        <v>-357496</v>
      </c>
      <c r="G15" s="99" t="s">
        <v>166</v>
      </c>
      <c r="H15" s="100" t="s">
        <v>167</v>
      </c>
    </row>
    <row r="16" spans="1:8" s="107" customFormat="1" ht="40.5" customHeight="1" thickBot="1" x14ac:dyDescent="0.3">
      <c r="A16" s="103">
        <v>45034</v>
      </c>
      <c r="B16" s="97" t="s">
        <v>96</v>
      </c>
      <c r="C16" s="101"/>
      <c r="D16" s="102">
        <v>150</v>
      </c>
      <c r="E16" s="102"/>
      <c r="F16" s="102">
        <f t="shared" si="0"/>
        <v>-357646</v>
      </c>
      <c r="G16" s="99" t="s">
        <v>96</v>
      </c>
      <c r="H16" s="100" t="s">
        <v>168</v>
      </c>
    </row>
    <row r="17" spans="1:8" s="107" customFormat="1" ht="40.5" customHeight="1" thickBot="1" x14ac:dyDescent="0.3">
      <c r="A17" s="103">
        <v>45034</v>
      </c>
      <c r="B17" s="97" t="s">
        <v>52</v>
      </c>
      <c r="C17" s="101"/>
      <c r="D17" s="102">
        <v>1350</v>
      </c>
      <c r="E17" s="102"/>
      <c r="F17" s="102">
        <f t="shared" si="0"/>
        <v>-358996</v>
      </c>
      <c r="G17" s="99" t="s">
        <v>52</v>
      </c>
      <c r="H17" s="100" t="s">
        <v>169</v>
      </c>
    </row>
    <row r="18" spans="1:8" s="107" customFormat="1" ht="40.5" customHeight="1" thickBot="1" x14ac:dyDescent="0.3">
      <c r="A18" s="103">
        <v>45034</v>
      </c>
      <c r="B18" s="97" t="s">
        <v>104</v>
      </c>
      <c r="C18" s="101"/>
      <c r="D18" s="102">
        <v>150</v>
      </c>
      <c r="E18" s="102"/>
      <c r="F18" s="102">
        <f t="shared" si="0"/>
        <v>-359146</v>
      </c>
      <c r="G18" s="99" t="s">
        <v>104</v>
      </c>
      <c r="H18" s="100" t="s">
        <v>170</v>
      </c>
    </row>
    <row r="19" spans="1:8" s="107" customFormat="1" ht="40.5" customHeight="1" thickBot="1" x14ac:dyDescent="0.3">
      <c r="A19" s="103">
        <v>45034</v>
      </c>
      <c r="B19" s="97" t="s">
        <v>130</v>
      </c>
      <c r="C19" s="101"/>
      <c r="D19" s="102">
        <v>50</v>
      </c>
      <c r="E19" s="102"/>
      <c r="F19" s="102">
        <f t="shared" si="0"/>
        <v>-359196</v>
      </c>
      <c r="G19" s="99" t="s">
        <v>130</v>
      </c>
      <c r="H19" s="100" t="s">
        <v>171</v>
      </c>
    </row>
    <row r="20" spans="1:8" s="107" customFormat="1" ht="40.5" customHeight="1" thickBot="1" x14ac:dyDescent="0.3">
      <c r="A20" s="103">
        <v>45034</v>
      </c>
      <c r="B20" s="97" t="s">
        <v>130</v>
      </c>
      <c r="C20" s="101"/>
      <c r="D20" s="102">
        <v>100</v>
      </c>
      <c r="E20" s="102"/>
      <c r="F20" s="102">
        <f t="shared" si="0"/>
        <v>-359296</v>
      </c>
      <c r="G20" s="99" t="s">
        <v>130</v>
      </c>
      <c r="H20" s="100" t="s">
        <v>172</v>
      </c>
    </row>
    <row r="21" spans="1:8" s="107" customFormat="1" ht="40.5" customHeight="1" thickBot="1" x14ac:dyDescent="0.3">
      <c r="A21" s="103">
        <v>45034</v>
      </c>
      <c r="B21" s="97" t="s">
        <v>26</v>
      </c>
      <c r="C21" s="101"/>
      <c r="D21" s="102">
        <v>5700</v>
      </c>
      <c r="E21" s="102"/>
      <c r="F21" s="102">
        <f t="shared" si="0"/>
        <v>-364996</v>
      </c>
      <c r="G21" s="99" t="s">
        <v>26</v>
      </c>
      <c r="H21" s="100" t="s">
        <v>173</v>
      </c>
    </row>
    <row r="22" spans="1:8" s="107" customFormat="1" ht="40.5" customHeight="1" thickBot="1" x14ac:dyDescent="0.3">
      <c r="A22" s="103">
        <v>45034</v>
      </c>
      <c r="B22" s="97" t="s">
        <v>112</v>
      </c>
      <c r="C22" s="101"/>
      <c r="D22" s="102">
        <v>250</v>
      </c>
      <c r="E22" s="102"/>
      <c r="F22" s="102">
        <f t="shared" si="0"/>
        <v>-365246</v>
      </c>
      <c r="G22" s="99" t="s">
        <v>111</v>
      </c>
      <c r="H22" s="100" t="s">
        <v>165</v>
      </c>
    </row>
    <row r="23" spans="1:8" s="107" customFormat="1" ht="40.5" customHeight="1" thickBot="1" x14ac:dyDescent="0.3">
      <c r="A23" s="103">
        <v>45034</v>
      </c>
      <c r="B23" s="97" t="s">
        <v>96</v>
      </c>
      <c r="C23" s="101"/>
      <c r="D23" s="102">
        <v>20000</v>
      </c>
      <c r="E23" s="102"/>
      <c r="F23" s="102">
        <f t="shared" si="0"/>
        <v>-385246</v>
      </c>
      <c r="G23" s="99" t="s">
        <v>174</v>
      </c>
      <c r="H23" s="100" t="s">
        <v>177</v>
      </c>
    </row>
    <row r="24" spans="1:8" s="107" customFormat="1" ht="40.5" customHeight="1" thickBot="1" x14ac:dyDescent="0.3">
      <c r="A24" s="103">
        <v>45034</v>
      </c>
      <c r="B24" s="97" t="s">
        <v>26</v>
      </c>
      <c r="C24" s="101"/>
      <c r="D24" s="102">
        <v>9500</v>
      </c>
      <c r="E24" s="102"/>
      <c r="F24" s="102">
        <f t="shared" si="0"/>
        <v>-394746</v>
      </c>
      <c r="G24" s="99" t="s">
        <v>26</v>
      </c>
      <c r="H24" s="100" t="s">
        <v>161</v>
      </c>
    </row>
    <row r="25" spans="1:8" s="107" customFormat="1" ht="40.5" customHeight="1" thickBot="1" x14ac:dyDescent="0.3">
      <c r="A25" s="96" t="s">
        <v>4</v>
      </c>
      <c r="B25" s="97"/>
      <c r="C25" s="101">
        <f>SUM(C4:C24)</f>
        <v>-326146</v>
      </c>
      <c r="D25" s="102">
        <f>SUM(D4:D24)</f>
        <v>78600</v>
      </c>
      <c r="E25" s="102">
        <f>SUM(E4:E24)</f>
        <v>10000</v>
      </c>
      <c r="F25" s="102">
        <f>+C25+E25-D25</f>
        <v>-394746</v>
      </c>
      <c r="G25" s="99"/>
      <c r="H25" s="100"/>
    </row>
    <row r="26" spans="1:8" s="107" customFormat="1" ht="40.5" customHeight="1" x14ac:dyDescent="0.25">
      <c r="A26" s="108"/>
      <c r="B26" s="108"/>
      <c r="C26" s="108"/>
      <c r="D26" s="108"/>
      <c r="E26" s="108"/>
      <c r="F26" s="108"/>
      <c r="G26" s="108"/>
      <c r="H26" s="108"/>
    </row>
    <row r="27" spans="1:8" s="107" customFormat="1" ht="40.5" customHeight="1" x14ac:dyDescent="0.25">
      <c r="A27" s="108"/>
      <c r="B27" s="104" t="s">
        <v>58</v>
      </c>
      <c r="C27" s="104"/>
      <c r="D27" s="104"/>
      <c r="E27" s="104"/>
      <c r="F27" s="104"/>
      <c r="G27" s="104"/>
      <c r="H27" s="104" t="s">
        <v>8</v>
      </c>
    </row>
    <row r="28" spans="1:8" s="107" customFormat="1" ht="40.5" customHeight="1" x14ac:dyDescent="0.25">
      <c r="A28" s="108"/>
      <c r="B28" s="108"/>
      <c r="C28" s="108"/>
      <c r="D28" s="109"/>
      <c r="E28" s="108"/>
      <c r="F28" s="108"/>
      <c r="G28" s="108"/>
      <c r="H28" s="108"/>
    </row>
    <row r="29" spans="1:8" s="107" customFormat="1" ht="40.5" customHeight="1" x14ac:dyDescent="0.25">
      <c r="A29" s="108"/>
      <c r="B29" s="108" t="s">
        <v>9</v>
      </c>
      <c r="C29" s="108"/>
      <c r="D29" s="108"/>
      <c r="E29" s="108"/>
      <c r="F29" s="108"/>
      <c r="G29" s="108"/>
      <c r="H29" s="108" t="s">
        <v>10</v>
      </c>
    </row>
  </sheetData>
  <autoFilter ref="A3:H25"/>
  <mergeCells count="1">
    <mergeCell ref="A2:F2"/>
  </mergeCells>
  <printOptions horizontalCentered="1" verticalCentered="1"/>
  <pageMargins left="0" right="0" top="0" bottom="0" header="0.3" footer="0.3"/>
  <pageSetup paperSize="9" scale="3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9"/>
  <sheetViews>
    <sheetView rightToLeft="1" topLeftCell="B3" zoomScale="60" zoomScaleNormal="60" workbookViewId="0">
      <selection activeCell="A5" sqref="A5:A24"/>
    </sheetView>
  </sheetViews>
  <sheetFormatPr defaultRowHeight="15" x14ac:dyDescent="0.25"/>
  <cols>
    <col min="1" max="1" width="25.42578125" bestFit="1" customWidth="1"/>
    <col min="2" max="2" width="65.140625" bestFit="1" customWidth="1"/>
    <col min="3" max="3" width="34.5703125" bestFit="1" customWidth="1"/>
    <col min="4" max="4" width="35.5703125" bestFit="1" customWidth="1"/>
    <col min="5" max="5" width="32.140625" bestFit="1" customWidth="1"/>
    <col min="6" max="6" width="34.5703125" bestFit="1" customWidth="1"/>
    <col min="7" max="7" width="28.7109375" bestFit="1" customWidth="1"/>
    <col min="8" max="8" width="149" bestFit="1" customWidth="1"/>
  </cols>
  <sheetData>
    <row r="1" spans="1:8" ht="28.5" x14ac:dyDescent="0.25">
      <c r="A1" s="111" t="s">
        <v>5</v>
      </c>
      <c r="B1" s="112">
        <v>45035</v>
      </c>
      <c r="C1" s="113"/>
      <c r="D1" s="55"/>
      <c r="E1" s="55"/>
      <c r="F1" s="111" t="s">
        <v>183</v>
      </c>
      <c r="G1" s="111"/>
      <c r="H1" s="111"/>
    </row>
    <row r="2" spans="1:8" ht="32.25" thickBot="1" x14ac:dyDescent="0.3">
      <c r="A2" s="186" t="s">
        <v>56</v>
      </c>
      <c r="B2" s="186"/>
      <c r="C2" s="186"/>
      <c r="D2" s="186"/>
      <c r="E2" s="186"/>
      <c r="F2" s="186"/>
      <c r="G2" s="114"/>
      <c r="H2" s="114"/>
    </row>
    <row r="3" spans="1:8" ht="32.25" thickBot="1" x14ac:dyDescent="0.3">
      <c r="A3" s="115" t="s">
        <v>5</v>
      </c>
      <c r="B3" s="116" t="s">
        <v>0</v>
      </c>
      <c r="C3" s="98" t="s">
        <v>7</v>
      </c>
      <c r="D3" s="116" t="s">
        <v>1</v>
      </c>
      <c r="E3" s="116" t="s">
        <v>2</v>
      </c>
      <c r="F3" s="116" t="s">
        <v>3</v>
      </c>
      <c r="G3" s="117" t="s">
        <v>119</v>
      </c>
      <c r="H3" s="118" t="s">
        <v>6</v>
      </c>
    </row>
    <row r="4" spans="1:8" ht="32.25" thickBot="1" x14ac:dyDescent="0.3">
      <c r="A4" s="115"/>
      <c r="B4" s="116" t="s">
        <v>7</v>
      </c>
      <c r="C4" s="101">
        <v>-394746</v>
      </c>
      <c r="D4" s="119"/>
      <c r="E4" s="119"/>
      <c r="F4" s="119">
        <f>C4</f>
        <v>-394746</v>
      </c>
      <c r="G4" s="117"/>
      <c r="H4" s="118"/>
    </row>
    <row r="5" spans="1:8" ht="32.25" thickBot="1" x14ac:dyDescent="0.3">
      <c r="A5" s="120">
        <v>45035</v>
      </c>
      <c r="B5" s="116"/>
      <c r="C5" s="101"/>
      <c r="D5" s="119"/>
      <c r="E5" s="119"/>
      <c r="F5" s="119">
        <f>F4+E5-D5</f>
        <v>-394746</v>
      </c>
      <c r="G5" s="117"/>
      <c r="H5" s="118"/>
    </row>
    <row r="6" spans="1:8" ht="32.25" thickBot="1" x14ac:dyDescent="0.3">
      <c r="A6" s="120">
        <v>45035</v>
      </c>
      <c r="B6" s="121" t="s">
        <v>96</v>
      </c>
      <c r="C6" s="101"/>
      <c r="D6" s="119">
        <v>850</v>
      </c>
      <c r="E6" s="119"/>
      <c r="F6" s="119">
        <f t="shared" ref="F6:F24" si="0">F5+E6-D6</f>
        <v>-395596</v>
      </c>
      <c r="G6" s="117" t="s">
        <v>199</v>
      </c>
      <c r="H6" s="122" t="s">
        <v>181</v>
      </c>
    </row>
    <row r="7" spans="1:8" ht="32.25" thickBot="1" x14ac:dyDescent="0.3">
      <c r="A7" s="120">
        <v>45035</v>
      </c>
      <c r="B7" s="121" t="s">
        <v>96</v>
      </c>
      <c r="C7" s="101"/>
      <c r="D7" s="119">
        <v>40000</v>
      </c>
      <c r="E7" s="119"/>
      <c r="F7" s="119">
        <f t="shared" si="0"/>
        <v>-435596</v>
      </c>
      <c r="G7" s="117" t="s">
        <v>200</v>
      </c>
      <c r="H7" s="122" t="s">
        <v>182</v>
      </c>
    </row>
    <row r="8" spans="1:8" ht="32.25" thickBot="1" x14ac:dyDescent="0.3">
      <c r="A8" s="120">
        <v>45035</v>
      </c>
      <c r="B8" s="121" t="s">
        <v>231</v>
      </c>
      <c r="C8" s="101"/>
      <c r="D8" s="119">
        <v>40000</v>
      </c>
      <c r="E8" s="119"/>
      <c r="F8" s="119">
        <f t="shared" si="0"/>
        <v>-475596</v>
      </c>
      <c r="G8" s="117" t="s">
        <v>231</v>
      </c>
      <c r="H8" s="122" t="s">
        <v>180</v>
      </c>
    </row>
    <row r="9" spans="1:8" ht="32.25" thickBot="1" x14ac:dyDescent="0.3">
      <c r="A9" s="120">
        <v>45035</v>
      </c>
      <c r="B9" s="121" t="s">
        <v>52</v>
      </c>
      <c r="C9" s="101"/>
      <c r="D9" s="119">
        <v>100</v>
      </c>
      <c r="E9" s="119"/>
      <c r="F9" s="119">
        <f t="shared" si="0"/>
        <v>-475696</v>
      </c>
      <c r="G9" s="117" t="s">
        <v>52</v>
      </c>
      <c r="H9" s="122" t="s">
        <v>137</v>
      </c>
    </row>
    <row r="10" spans="1:8" ht="32.25" thickBot="1" x14ac:dyDescent="0.3">
      <c r="A10" s="120">
        <v>45035</v>
      </c>
      <c r="B10" s="121" t="s">
        <v>91</v>
      </c>
      <c r="C10" s="101"/>
      <c r="D10" s="119">
        <v>2000</v>
      </c>
      <c r="E10" s="119"/>
      <c r="F10" s="119">
        <f t="shared" si="0"/>
        <v>-477696</v>
      </c>
      <c r="G10" s="117" t="s">
        <v>91</v>
      </c>
      <c r="H10" s="122" t="s">
        <v>184</v>
      </c>
    </row>
    <row r="11" spans="1:8" ht="32.25" thickBot="1" x14ac:dyDescent="0.3">
      <c r="A11" s="120">
        <v>45035</v>
      </c>
      <c r="B11" s="121" t="s">
        <v>66</v>
      </c>
      <c r="C11" s="101"/>
      <c r="D11" s="119">
        <v>5500</v>
      </c>
      <c r="E11" s="119"/>
      <c r="F11" s="119">
        <f t="shared" si="0"/>
        <v>-483196</v>
      </c>
      <c r="G11" s="117" t="s">
        <v>66</v>
      </c>
      <c r="H11" s="122" t="s">
        <v>185</v>
      </c>
    </row>
    <row r="12" spans="1:8" ht="32.25" thickBot="1" x14ac:dyDescent="0.3">
      <c r="A12" s="120">
        <v>45035</v>
      </c>
      <c r="B12" s="121" t="s">
        <v>26</v>
      </c>
      <c r="C12" s="101"/>
      <c r="D12" s="119">
        <v>15200</v>
      </c>
      <c r="E12" s="119"/>
      <c r="F12" s="119">
        <f t="shared" si="0"/>
        <v>-498396</v>
      </c>
      <c r="G12" s="117" t="s">
        <v>26</v>
      </c>
      <c r="H12" s="122" t="s">
        <v>186</v>
      </c>
    </row>
    <row r="13" spans="1:8" ht="32.25" thickBot="1" x14ac:dyDescent="0.3">
      <c r="A13" s="120">
        <v>45035</v>
      </c>
      <c r="B13" s="121" t="s">
        <v>66</v>
      </c>
      <c r="C13" s="101"/>
      <c r="D13" s="119">
        <v>5500</v>
      </c>
      <c r="E13" s="119"/>
      <c r="F13" s="119">
        <f t="shared" si="0"/>
        <v>-503896</v>
      </c>
      <c r="G13" s="117" t="s">
        <v>66</v>
      </c>
      <c r="H13" s="122" t="s">
        <v>185</v>
      </c>
    </row>
    <row r="14" spans="1:8" ht="32.25" thickBot="1" x14ac:dyDescent="0.3">
      <c r="A14" s="120">
        <v>45035</v>
      </c>
      <c r="B14" s="121" t="s">
        <v>26</v>
      </c>
      <c r="C14" s="101"/>
      <c r="D14" s="119">
        <v>15200</v>
      </c>
      <c r="E14" s="119"/>
      <c r="F14" s="119">
        <f t="shared" si="0"/>
        <v>-519096</v>
      </c>
      <c r="G14" s="117" t="s">
        <v>26</v>
      </c>
      <c r="H14" s="122" t="s">
        <v>186</v>
      </c>
    </row>
    <row r="15" spans="1:8" ht="32.25" thickBot="1" x14ac:dyDescent="0.3">
      <c r="A15" s="120">
        <v>45035</v>
      </c>
      <c r="B15" s="121" t="s">
        <v>26</v>
      </c>
      <c r="C15" s="101"/>
      <c r="D15" s="119">
        <v>3800</v>
      </c>
      <c r="E15" s="119"/>
      <c r="F15" s="119">
        <f t="shared" si="0"/>
        <v>-522896</v>
      </c>
      <c r="G15" s="117" t="s">
        <v>198</v>
      </c>
      <c r="H15" s="122" t="s">
        <v>187</v>
      </c>
    </row>
    <row r="16" spans="1:8" ht="32.25" thickBot="1" x14ac:dyDescent="0.3">
      <c r="A16" s="120">
        <v>45035</v>
      </c>
      <c r="B16" s="121" t="s">
        <v>91</v>
      </c>
      <c r="C16" s="101"/>
      <c r="D16" s="119">
        <v>2000</v>
      </c>
      <c r="E16" s="119"/>
      <c r="F16" s="119">
        <f t="shared" si="0"/>
        <v>-524896</v>
      </c>
      <c r="G16" s="117" t="s">
        <v>91</v>
      </c>
      <c r="H16" s="122" t="s">
        <v>188</v>
      </c>
    </row>
    <row r="17" spans="1:8" ht="32.25" thickBot="1" x14ac:dyDescent="0.3">
      <c r="A17" s="120">
        <v>45035</v>
      </c>
      <c r="B17" s="121" t="s">
        <v>92</v>
      </c>
      <c r="C17" s="101"/>
      <c r="D17" s="119">
        <v>400</v>
      </c>
      <c r="E17" s="119"/>
      <c r="F17" s="119">
        <f t="shared" si="0"/>
        <v>-525296</v>
      </c>
      <c r="G17" s="117" t="s">
        <v>92</v>
      </c>
      <c r="H17" s="122" t="s">
        <v>189</v>
      </c>
    </row>
    <row r="18" spans="1:8" ht="32.25" thickBot="1" x14ac:dyDescent="0.3">
      <c r="A18" s="120">
        <v>45035</v>
      </c>
      <c r="B18" s="121" t="s">
        <v>219</v>
      </c>
      <c r="C18" s="101"/>
      <c r="D18" s="119">
        <v>300</v>
      </c>
      <c r="E18" s="119"/>
      <c r="F18" s="119">
        <f t="shared" si="0"/>
        <v>-525596</v>
      </c>
      <c r="G18" s="117" t="s">
        <v>96</v>
      </c>
      <c r="H18" s="122" t="s">
        <v>190</v>
      </c>
    </row>
    <row r="19" spans="1:8" ht="32.25" thickBot="1" x14ac:dyDescent="0.3">
      <c r="A19" s="120">
        <v>45035</v>
      </c>
      <c r="B19" s="121" t="s">
        <v>111</v>
      </c>
      <c r="C19" s="101"/>
      <c r="D19" s="119">
        <v>250</v>
      </c>
      <c r="E19" s="119"/>
      <c r="F19" s="119">
        <f t="shared" si="0"/>
        <v>-525846</v>
      </c>
      <c r="G19" s="117" t="s">
        <v>111</v>
      </c>
      <c r="H19" s="122" t="s">
        <v>191</v>
      </c>
    </row>
    <row r="20" spans="1:8" ht="32.25" thickBot="1" x14ac:dyDescent="0.3">
      <c r="A20" s="120">
        <v>45035</v>
      </c>
      <c r="B20" s="121" t="s">
        <v>130</v>
      </c>
      <c r="C20" s="101"/>
      <c r="D20" s="119">
        <v>100</v>
      </c>
      <c r="E20" s="119"/>
      <c r="F20" s="119">
        <f t="shared" si="0"/>
        <v>-525946</v>
      </c>
      <c r="G20" s="117" t="s">
        <v>130</v>
      </c>
      <c r="H20" s="122" t="s">
        <v>192</v>
      </c>
    </row>
    <row r="21" spans="1:8" ht="32.25" thickBot="1" x14ac:dyDescent="0.3">
      <c r="A21" s="120">
        <v>45035</v>
      </c>
      <c r="B21" s="121" t="s">
        <v>130</v>
      </c>
      <c r="C21" s="101"/>
      <c r="D21" s="119">
        <v>100</v>
      </c>
      <c r="E21" s="119"/>
      <c r="F21" s="119">
        <f t="shared" si="0"/>
        <v>-526046</v>
      </c>
      <c r="G21" s="117" t="s">
        <v>130</v>
      </c>
      <c r="H21" s="122" t="s">
        <v>193</v>
      </c>
    </row>
    <row r="22" spans="1:8" ht="32.25" thickBot="1" x14ac:dyDescent="0.3">
      <c r="A22" s="120">
        <v>45035</v>
      </c>
      <c r="B22" s="121" t="s">
        <v>43</v>
      </c>
      <c r="C22" s="101"/>
      <c r="D22" s="119">
        <v>1000</v>
      </c>
      <c r="E22" s="119"/>
      <c r="F22" s="119">
        <f t="shared" si="0"/>
        <v>-527046</v>
      </c>
      <c r="G22" s="117" t="s">
        <v>197</v>
      </c>
      <c r="H22" s="122" t="s">
        <v>194</v>
      </c>
    </row>
    <row r="23" spans="1:8" ht="32.25" thickBot="1" x14ac:dyDescent="0.3">
      <c r="A23" s="120">
        <v>45035</v>
      </c>
      <c r="B23" s="121" t="s">
        <v>130</v>
      </c>
      <c r="C23" s="101"/>
      <c r="D23" s="119">
        <v>200</v>
      </c>
      <c r="E23" s="119"/>
      <c r="F23" s="119">
        <f t="shared" si="0"/>
        <v>-527246</v>
      </c>
      <c r="G23" s="117" t="s">
        <v>130</v>
      </c>
      <c r="H23" s="122" t="s">
        <v>196</v>
      </c>
    </row>
    <row r="24" spans="1:8" ht="32.25" thickBot="1" x14ac:dyDescent="0.3">
      <c r="A24" s="120">
        <v>45035</v>
      </c>
      <c r="B24" s="121" t="s">
        <v>130</v>
      </c>
      <c r="C24" s="101"/>
      <c r="D24" s="119">
        <v>500</v>
      </c>
      <c r="E24" s="119"/>
      <c r="F24" s="119">
        <f t="shared" si="0"/>
        <v>-527746</v>
      </c>
      <c r="G24" s="117" t="s">
        <v>130</v>
      </c>
      <c r="H24" s="122" t="s">
        <v>195</v>
      </c>
    </row>
    <row r="25" spans="1:8" ht="32.25" thickBot="1" x14ac:dyDescent="0.3">
      <c r="A25" s="115" t="s">
        <v>4</v>
      </c>
      <c r="B25" s="116"/>
      <c r="C25" s="101">
        <f>SUM(C4:C24)</f>
        <v>-394746</v>
      </c>
      <c r="D25" s="119">
        <f>SUM(D4:D24)</f>
        <v>133000</v>
      </c>
      <c r="E25" s="119">
        <f>SUM(E4:E24)</f>
        <v>0</v>
      </c>
      <c r="F25" s="119">
        <f>+C25+E25-D25</f>
        <v>-527746</v>
      </c>
      <c r="G25" s="117"/>
      <c r="H25" s="118"/>
    </row>
    <row r="26" spans="1:8" ht="31.5" x14ac:dyDescent="0.25">
      <c r="A26" s="108"/>
      <c r="B26" s="108"/>
      <c r="C26" s="108"/>
      <c r="D26" s="108"/>
      <c r="E26" s="108"/>
      <c r="F26" s="108"/>
      <c r="G26" s="108"/>
      <c r="H26" s="108"/>
    </row>
    <row r="27" spans="1:8" ht="31.5" x14ac:dyDescent="0.25">
      <c r="A27" s="108"/>
      <c r="B27" s="104" t="s">
        <v>58</v>
      </c>
      <c r="C27" s="104"/>
      <c r="D27" s="104"/>
      <c r="E27" s="104"/>
      <c r="F27" s="104"/>
      <c r="G27" s="104"/>
      <c r="H27" s="104" t="s">
        <v>8</v>
      </c>
    </row>
    <row r="28" spans="1:8" ht="31.5" x14ac:dyDescent="0.25">
      <c r="A28" s="108"/>
      <c r="B28" s="108"/>
      <c r="C28" s="108"/>
      <c r="D28" s="109"/>
      <c r="E28" s="108"/>
      <c r="F28" s="108"/>
      <c r="G28" s="108"/>
      <c r="H28" s="108"/>
    </row>
    <row r="29" spans="1:8" ht="31.5" x14ac:dyDescent="0.25">
      <c r="A29" s="108"/>
      <c r="B29" s="108" t="s">
        <v>9</v>
      </c>
      <c r="C29" s="108"/>
      <c r="D29" s="108"/>
      <c r="E29" s="108"/>
      <c r="F29" s="108"/>
      <c r="G29" s="108"/>
      <c r="H29" s="108" t="s">
        <v>10</v>
      </c>
    </row>
  </sheetData>
  <autoFilter ref="A3:H25"/>
  <mergeCells count="1">
    <mergeCell ref="A2:F2"/>
  </mergeCells>
  <printOptions horizontalCentered="1" verticalCentered="1"/>
  <pageMargins left="0" right="0" top="0" bottom="0" header="0.3" footer="0.3"/>
  <pageSetup paperSize="9" scale="35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rightToLeft="1" topLeftCell="C7" zoomScale="60" zoomScaleNormal="60" workbookViewId="0">
      <selection activeCell="A7" sqref="A7:A22"/>
    </sheetView>
  </sheetViews>
  <sheetFormatPr defaultRowHeight="15" x14ac:dyDescent="0.25"/>
  <cols>
    <col min="1" max="1" width="25.42578125" bestFit="1" customWidth="1"/>
    <col min="2" max="2" width="65.140625" bestFit="1" customWidth="1"/>
    <col min="3" max="4" width="34.5703125" bestFit="1" customWidth="1"/>
    <col min="5" max="5" width="35.5703125" bestFit="1" customWidth="1"/>
    <col min="6" max="6" width="34.5703125" bestFit="1" customWidth="1"/>
    <col min="7" max="7" width="34.7109375" bestFit="1" customWidth="1"/>
    <col min="8" max="8" width="165.5703125" bestFit="1" customWidth="1"/>
  </cols>
  <sheetData>
    <row r="1" spans="1:8" ht="28.5" x14ac:dyDescent="0.25">
      <c r="A1" s="111" t="s">
        <v>5</v>
      </c>
      <c r="B1" s="112">
        <v>45045</v>
      </c>
      <c r="C1" s="113"/>
      <c r="D1" s="55"/>
      <c r="E1" s="55"/>
      <c r="F1" s="111" t="s">
        <v>214</v>
      </c>
      <c r="G1" s="111"/>
      <c r="H1" s="111"/>
    </row>
    <row r="2" spans="1:8" ht="32.25" thickBot="1" x14ac:dyDescent="0.3">
      <c r="A2" s="186" t="s">
        <v>56</v>
      </c>
      <c r="B2" s="186"/>
      <c r="C2" s="186"/>
      <c r="D2" s="186"/>
      <c r="E2" s="186"/>
      <c r="F2" s="186"/>
      <c r="G2" s="114"/>
      <c r="H2" s="114"/>
    </row>
    <row r="3" spans="1:8" ht="32.25" thickBot="1" x14ac:dyDescent="0.3">
      <c r="A3" s="115" t="s">
        <v>5</v>
      </c>
      <c r="B3" s="116" t="s">
        <v>0</v>
      </c>
      <c r="C3" s="98" t="s">
        <v>7</v>
      </c>
      <c r="D3" s="116" t="s">
        <v>1</v>
      </c>
      <c r="E3" s="116" t="s">
        <v>2</v>
      </c>
      <c r="F3" s="116" t="s">
        <v>3</v>
      </c>
      <c r="G3" s="117" t="s">
        <v>119</v>
      </c>
      <c r="H3" s="118" t="s">
        <v>6</v>
      </c>
    </row>
    <row r="4" spans="1:8" ht="32.25" thickBot="1" x14ac:dyDescent="0.3">
      <c r="A4" s="115"/>
      <c r="B4" s="116" t="s">
        <v>7</v>
      </c>
      <c r="C4" s="119">
        <v>-527746</v>
      </c>
      <c r="D4" s="119"/>
      <c r="E4" s="119"/>
      <c r="F4" s="119">
        <f>C4</f>
        <v>-527746</v>
      </c>
      <c r="G4" s="117"/>
      <c r="H4" s="118"/>
    </row>
    <row r="5" spans="1:8" ht="32.25" thickBot="1" x14ac:dyDescent="0.3">
      <c r="A5" s="115"/>
      <c r="B5" s="116" t="s">
        <v>226</v>
      </c>
      <c r="C5" s="125"/>
      <c r="D5" s="119"/>
      <c r="E5" s="119">
        <v>120000</v>
      </c>
      <c r="F5" s="119">
        <f>F4+E5-D5</f>
        <v>-407746</v>
      </c>
      <c r="G5" s="117"/>
      <c r="H5" s="118"/>
    </row>
    <row r="6" spans="1:8" ht="32.25" thickBot="1" x14ac:dyDescent="0.3">
      <c r="A6" s="115"/>
      <c r="B6" s="116" t="s">
        <v>227</v>
      </c>
      <c r="C6" s="125"/>
      <c r="D6" s="119"/>
      <c r="E6" s="119">
        <v>300000</v>
      </c>
      <c r="F6" s="119">
        <f t="shared" ref="F6:F22" si="0">F5+E6-D6</f>
        <v>-107746</v>
      </c>
      <c r="G6" s="117"/>
      <c r="H6" s="118"/>
    </row>
    <row r="7" spans="1:8" ht="32.25" thickBot="1" x14ac:dyDescent="0.55000000000000004">
      <c r="A7" s="120">
        <v>45045</v>
      </c>
      <c r="B7" s="123" t="s">
        <v>26</v>
      </c>
      <c r="C7" s="101"/>
      <c r="D7" s="119">
        <v>28500</v>
      </c>
      <c r="E7" s="119"/>
      <c r="F7" s="119">
        <f t="shared" si="0"/>
        <v>-136246</v>
      </c>
      <c r="G7" s="117" t="s">
        <v>26</v>
      </c>
      <c r="H7" s="124" t="s">
        <v>201</v>
      </c>
    </row>
    <row r="8" spans="1:8" ht="32.25" thickBot="1" x14ac:dyDescent="0.55000000000000004">
      <c r="A8" s="120">
        <v>45045</v>
      </c>
      <c r="B8" s="123" t="s">
        <v>38</v>
      </c>
      <c r="C8" s="101"/>
      <c r="D8" s="119">
        <v>6750</v>
      </c>
      <c r="E8" s="119"/>
      <c r="F8" s="119">
        <f t="shared" si="0"/>
        <v>-142996</v>
      </c>
      <c r="G8" s="117" t="s">
        <v>38</v>
      </c>
      <c r="H8" s="124" t="s">
        <v>202</v>
      </c>
    </row>
    <row r="9" spans="1:8" ht="32.25" thickBot="1" x14ac:dyDescent="0.55000000000000004">
      <c r="A9" s="120">
        <v>45045</v>
      </c>
      <c r="B9" s="123" t="s">
        <v>203</v>
      </c>
      <c r="C9" s="101"/>
      <c r="D9" s="119">
        <v>1640</v>
      </c>
      <c r="E9" s="119"/>
      <c r="F9" s="119">
        <f t="shared" si="0"/>
        <v>-144636</v>
      </c>
      <c r="G9" s="117" t="s">
        <v>40</v>
      </c>
      <c r="H9" s="124" t="s">
        <v>204</v>
      </c>
    </row>
    <row r="10" spans="1:8" ht="32.25" thickBot="1" x14ac:dyDescent="0.55000000000000004">
      <c r="A10" s="120">
        <v>45045</v>
      </c>
      <c r="B10" s="123" t="s">
        <v>91</v>
      </c>
      <c r="C10" s="101"/>
      <c r="D10" s="119">
        <v>2000</v>
      </c>
      <c r="E10" s="119"/>
      <c r="F10" s="119">
        <f t="shared" si="0"/>
        <v>-146636</v>
      </c>
      <c r="G10" s="117" t="s">
        <v>91</v>
      </c>
      <c r="H10" s="124" t="s">
        <v>205</v>
      </c>
    </row>
    <row r="11" spans="1:8" ht="32.25" thickBot="1" x14ac:dyDescent="0.55000000000000004">
      <c r="A11" s="120">
        <v>45045</v>
      </c>
      <c r="B11" s="123" t="s">
        <v>66</v>
      </c>
      <c r="C11" s="101"/>
      <c r="D11" s="119">
        <v>11000</v>
      </c>
      <c r="E11" s="119"/>
      <c r="F11" s="119">
        <f t="shared" si="0"/>
        <v>-157636</v>
      </c>
      <c r="G11" s="117" t="s">
        <v>66</v>
      </c>
      <c r="H11" s="124" t="s">
        <v>206</v>
      </c>
    </row>
    <row r="12" spans="1:8" ht="32.25" thickBot="1" x14ac:dyDescent="0.55000000000000004">
      <c r="A12" s="120">
        <v>45045</v>
      </c>
      <c r="B12" s="123" t="s">
        <v>96</v>
      </c>
      <c r="C12" s="101"/>
      <c r="D12" s="119">
        <v>100</v>
      </c>
      <c r="E12" s="119"/>
      <c r="F12" s="119">
        <f t="shared" si="0"/>
        <v>-157736</v>
      </c>
      <c r="G12" s="117" t="s">
        <v>96</v>
      </c>
      <c r="H12" s="124" t="s">
        <v>207</v>
      </c>
    </row>
    <row r="13" spans="1:8" ht="32.25" thickBot="1" x14ac:dyDescent="0.55000000000000004">
      <c r="A13" s="120">
        <v>45045</v>
      </c>
      <c r="B13" s="123" t="s">
        <v>212</v>
      </c>
      <c r="C13" s="101"/>
      <c r="D13" s="119">
        <v>100</v>
      </c>
      <c r="E13" s="119"/>
      <c r="F13" s="119">
        <f t="shared" si="0"/>
        <v>-157836</v>
      </c>
      <c r="G13" s="117" t="s">
        <v>212</v>
      </c>
      <c r="H13" s="124" t="s">
        <v>208</v>
      </c>
    </row>
    <row r="14" spans="1:8" ht="32.25" thickBot="1" x14ac:dyDescent="0.55000000000000004">
      <c r="A14" s="120">
        <v>45045</v>
      </c>
      <c r="B14" s="123" t="s">
        <v>52</v>
      </c>
      <c r="C14" s="101"/>
      <c r="D14" s="119">
        <v>100</v>
      </c>
      <c r="E14" s="119"/>
      <c r="F14" s="119">
        <f t="shared" si="0"/>
        <v>-157936</v>
      </c>
      <c r="G14" s="117" t="s">
        <v>52</v>
      </c>
      <c r="H14" s="124" t="s">
        <v>209</v>
      </c>
    </row>
    <row r="15" spans="1:8" ht="32.25" thickBot="1" x14ac:dyDescent="0.55000000000000004">
      <c r="A15" s="120">
        <v>45045</v>
      </c>
      <c r="B15" s="123" t="s">
        <v>112</v>
      </c>
      <c r="C15" s="101"/>
      <c r="D15" s="119">
        <v>350</v>
      </c>
      <c r="E15" s="119"/>
      <c r="F15" s="119">
        <f t="shared" si="0"/>
        <v>-158286</v>
      </c>
      <c r="G15" s="117" t="s">
        <v>111</v>
      </c>
      <c r="H15" s="124" t="s">
        <v>210</v>
      </c>
    </row>
    <row r="16" spans="1:8" ht="32.25" thickBot="1" x14ac:dyDescent="0.55000000000000004">
      <c r="A16" s="120">
        <v>45045</v>
      </c>
      <c r="B16" s="123" t="s">
        <v>96</v>
      </c>
      <c r="C16" s="101"/>
      <c r="D16" s="119">
        <v>200</v>
      </c>
      <c r="E16" s="119"/>
      <c r="F16" s="119">
        <f t="shared" si="0"/>
        <v>-158486</v>
      </c>
      <c r="G16" s="117" t="s">
        <v>96</v>
      </c>
      <c r="H16" s="124" t="s">
        <v>211</v>
      </c>
    </row>
    <row r="17" spans="1:8" ht="32.25" thickBot="1" x14ac:dyDescent="0.55000000000000004">
      <c r="A17" s="120">
        <v>45045</v>
      </c>
      <c r="B17" s="123" t="s">
        <v>200</v>
      </c>
      <c r="C17" s="101"/>
      <c r="D17" s="119">
        <v>30000</v>
      </c>
      <c r="E17" s="119"/>
      <c r="F17" s="119">
        <f t="shared" si="0"/>
        <v>-188486</v>
      </c>
      <c r="G17" s="117" t="s">
        <v>200</v>
      </c>
      <c r="H17" s="124" t="s">
        <v>224</v>
      </c>
    </row>
    <row r="18" spans="1:8" ht="32.25" thickBot="1" x14ac:dyDescent="0.55000000000000004">
      <c r="A18" s="120">
        <v>45045</v>
      </c>
      <c r="B18" s="123" t="s">
        <v>52</v>
      </c>
      <c r="C18" s="101"/>
      <c r="D18" s="119">
        <v>100</v>
      </c>
      <c r="E18" s="119"/>
      <c r="F18" s="119">
        <f t="shared" si="0"/>
        <v>-188586</v>
      </c>
      <c r="G18" s="117" t="s">
        <v>52</v>
      </c>
      <c r="H18" s="124" t="s">
        <v>209</v>
      </c>
    </row>
    <row r="19" spans="1:8" ht="28.5" customHeight="1" thickBot="1" x14ac:dyDescent="0.55000000000000004">
      <c r="A19" s="120">
        <v>45045</v>
      </c>
      <c r="B19" s="123" t="s">
        <v>212</v>
      </c>
      <c r="C19" s="101"/>
      <c r="D19" s="119">
        <v>100</v>
      </c>
      <c r="E19" s="119"/>
      <c r="F19" s="119">
        <f t="shared" si="0"/>
        <v>-188686</v>
      </c>
      <c r="G19" s="117" t="s">
        <v>212</v>
      </c>
      <c r="H19" s="124" t="s">
        <v>213</v>
      </c>
    </row>
    <row r="20" spans="1:8" ht="32.25" thickBot="1" x14ac:dyDescent="0.55000000000000004">
      <c r="A20" s="120">
        <v>45045</v>
      </c>
      <c r="B20" s="123" t="s">
        <v>221</v>
      </c>
      <c r="C20" s="101"/>
      <c r="D20" s="119">
        <v>20000</v>
      </c>
      <c r="E20" s="119"/>
      <c r="F20" s="119">
        <f t="shared" si="0"/>
        <v>-208686</v>
      </c>
      <c r="G20" s="117" t="s">
        <v>221</v>
      </c>
      <c r="H20" s="124" t="s">
        <v>222</v>
      </c>
    </row>
    <row r="21" spans="1:8" ht="32.25" thickBot="1" x14ac:dyDescent="0.55000000000000004">
      <c r="A21" s="120">
        <v>45045</v>
      </c>
      <c r="B21" s="123" t="s">
        <v>104</v>
      </c>
      <c r="C21" s="101"/>
      <c r="D21" s="119">
        <v>150</v>
      </c>
      <c r="E21" s="119"/>
      <c r="F21" s="119">
        <f t="shared" si="0"/>
        <v>-208836</v>
      </c>
      <c r="G21" s="117" t="s">
        <v>104</v>
      </c>
      <c r="H21" s="124" t="s">
        <v>223</v>
      </c>
    </row>
    <row r="22" spans="1:8" ht="32.25" thickBot="1" x14ac:dyDescent="0.55000000000000004">
      <c r="A22" s="120">
        <v>45045</v>
      </c>
      <c r="B22" s="123" t="s">
        <v>200</v>
      </c>
      <c r="C22" s="101"/>
      <c r="D22" s="119">
        <v>40000</v>
      </c>
      <c r="E22" s="119"/>
      <c r="F22" s="119">
        <f t="shared" si="0"/>
        <v>-248836</v>
      </c>
      <c r="G22" s="117" t="s">
        <v>200</v>
      </c>
      <c r="H22" s="124" t="s">
        <v>225</v>
      </c>
    </row>
    <row r="23" spans="1:8" ht="32.25" thickBot="1" x14ac:dyDescent="0.3">
      <c r="A23" s="115" t="s">
        <v>4</v>
      </c>
      <c r="B23" s="116"/>
      <c r="C23" s="101">
        <f>SUM(C4:C19)</f>
        <v>-527746</v>
      </c>
      <c r="D23" s="119">
        <f>SUM(D4:D22)</f>
        <v>141090</v>
      </c>
      <c r="E23" s="119">
        <f>SUM(E4:E19)</f>
        <v>420000</v>
      </c>
      <c r="F23" s="119">
        <f>+C23+E23-D23</f>
        <v>-248836</v>
      </c>
      <c r="G23" s="117"/>
      <c r="H23" s="118"/>
    </row>
    <row r="24" spans="1:8" ht="31.5" x14ac:dyDescent="0.25">
      <c r="A24" s="108"/>
      <c r="B24" s="108"/>
      <c r="C24" s="108"/>
      <c r="D24" s="108"/>
      <c r="E24" s="108"/>
      <c r="F24" s="108"/>
      <c r="G24" s="108"/>
      <c r="H24" s="108"/>
    </row>
    <row r="25" spans="1:8" ht="31.5" x14ac:dyDescent="0.25">
      <c r="A25" s="108"/>
      <c r="B25" s="104" t="s">
        <v>58</v>
      </c>
      <c r="C25" s="104"/>
      <c r="D25" s="104"/>
      <c r="E25" s="104"/>
      <c r="F25" s="104"/>
      <c r="G25" s="104"/>
      <c r="H25" s="104" t="s">
        <v>8</v>
      </c>
    </row>
    <row r="26" spans="1:8" ht="31.5" x14ac:dyDescent="0.25">
      <c r="A26" s="108"/>
      <c r="B26" s="108"/>
      <c r="C26" s="108"/>
      <c r="D26" s="109"/>
      <c r="E26" s="108"/>
      <c r="F26" s="108"/>
      <c r="G26" s="108"/>
      <c r="H26" s="108"/>
    </row>
    <row r="27" spans="1:8" ht="31.5" x14ac:dyDescent="0.25">
      <c r="A27" s="108"/>
      <c r="B27" s="108" t="s">
        <v>9</v>
      </c>
      <c r="C27" s="108"/>
      <c r="D27" s="108"/>
      <c r="E27" s="108"/>
      <c r="F27" s="108"/>
      <c r="G27" s="108"/>
      <c r="H27" s="108" t="s">
        <v>10</v>
      </c>
    </row>
  </sheetData>
  <autoFilter ref="A3:H23"/>
  <mergeCells count="1">
    <mergeCell ref="A2:F2"/>
  </mergeCells>
  <printOptions horizontalCentered="1" verticalCentered="1"/>
  <pageMargins left="0" right="0" top="0" bottom="0" header="0.3" footer="0.3"/>
  <pageSetup paperSize="9" scale="33" orientation="landscape" verticalDpi="0" r:id="rId1"/>
  <ignoredErrors>
    <ignoredError sqref="D23" 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rightToLeft="1" topLeftCell="C1" zoomScale="60" zoomScaleNormal="60" workbookViewId="0">
      <selection activeCell="A6" sqref="A6:A16"/>
    </sheetView>
  </sheetViews>
  <sheetFormatPr defaultRowHeight="15" x14ac:dyDescent="0.25"/>
  <cols>
    <col min="1" max="1" width="25.7109375" customWidth="1"/>
    <col min="2" max="2" width="65.140625" bestFit="1" customWidth="1"/>
    <col min="3" max="5" width="35.5703125" bestFit="1" customWidth="1"/>
    <col min="6" max="6" width="38.42578125" customWidth="1"/>
    <col min="7" max="7" width="34.7109375" bestFit="1" customWidth="1"/>
    <col min="8" max="8" width="135.42578125" bestFit="1" customWidth="1"/>
  </cols>
  <sheetData>
    <row r="1" spans="1:8" ht="28.5" x14ac:dyDescent="0.25">
      <c r="A1" s="111" t="s">
        <v>5</v>
      </c>
      <c r="B1" s="112">
        <v>45047</v>
      </c>
      <c r="C1" s="113"/>
      <c r="D1" s="55"/>
      <c r="E1" s="55"/>
      <c r="F1" s="111" t="s">
        <v>228</v>
      </c>
      <c r="G1" s="111"/>
      <c r="H1" s="111"/>
    </row>
    <row r="2" spans="1:8" ht="32.25" thickBot="1" x14ac:dyDescent="0.3">
      <c r="A2" s="186" t="s">
        <v>56</v>
      </c>
      <c r="B2" s="186"/>
      <c r="C2" s="186"/>
      <c r="D2" s="186"/>
      <c r="E2" s="186"/>
      <c r="F2" s="186"/>
      <c r="G2" s="126"/>
      <c r="H2" s="126"/>
    </row>
    <row r="3" spans="1:8" ht="32.25" thickBot="1" x14ac:dyDescent="0.3">
      <c r="A3" s="115" t="s">
        <v>5</v>
      </c>
      <c r="B3" s="116" t="s">
        <v>0</v>
      </c>
      <c r="C3" s="98" t="s">
        <v>7</v>
      </c>
      <c r="D3" s="116" t="s">
        <v>1</v>
      </c>
      <c r="E3" s="116" t="s">
        <v>2</v>
      </c>
      <c r="F3" s="116" t="s">
        <v>3</v>
      </c>
      <c r="G3" s="117" t="s">
        <v>119</v>
      </c>
      <c r="H3" s="118" t="s">
        <v>6</v>
      </c>
    </row>
    <row r="4" spans="1:8" ht="32.25" thickBot="1" x14ac:dyDescent="0.3">
      <c r="A4" s="115"/>
      <c r="B4" s="116" t="s">
        <v>7</v>
      </c>
      <c r="C4" s="119">
        <v>-248836</v>
      </c>
      <c r="D4" s="119"/>
      <c r="E4" s="119"/>
      <c r="F4" s="119">
        <f>C4</f>
        <v>-248836</v>
      </c>
      <c r="G4" s="117"/>
      <c r="H4" s="118"/>
    </row>
    <row r="5" spans="1:8" ht="32.25" thickBot="1" x14ac:dyDescent="0.3">
      <c r="A5" s="115"/>
      <c r="B5" s="116"/>
      <c r="C5" s="125"/>
      <c r="D5" s="119"/>
      <c r="E5" s="119"/>
      <c r="F5" s="119">
        <f>F4+E5-D5</f>
        <v>-248836</v>
      </c>
      <c r="G5" s="117"/>
      <c r="H5" s="118"/>
    </row>
    <row r="6" spans="1:8" ht="32.25" thickBot="1" x14ac:dyDescent="0.3">
      <c r="A6" s="120">
        <v>45047</v>
      </c>
      <c r="B6" s="127" t="s">
        <v>130</v>
      </c>
      <c r="C6" s="125"/>
      <c r="D6" s="119">
        <v>200</v>
      </c>
      <c r="E6" s="119"/>
      <c r="F6" s="119">
        <f t="shared" ref="F6:F16" si="0">F5+E6-D6</f>
        <v>-249036</v>
      </c>
      <c r="G6" s="117" t="s">
        <v>130</v>
      </c>
      <c r="H6" s="122" t="s">
        <v>229</v>
      </c>
    </row>
    <row r="7" spans="1:8" ht="32.25" thickBot="1" x14ac:dyDescent="0.55000000000000004">
      <c r="A7" s="120">
        <v>45047</v>
      </c>
      <c r="B7" s="127" t="s">
        <v>94</v>
      </c>
      <c r="C7" s="101"/>
      <c r="D7" s="119">
        <v>680</v>
      </c>
      <c r="E7" s="119"/>
      <c r="F7" s="119">
        <f t="shared" si="0"/>
        <v>-249716</v>
      </c>
      <c r="G7" s="117" t="s">
        <v>94</v>
      </c>
      <c r="H7" s="124" t="s">
        <v>230</v>
      </c>
    </row>
    <row r="8" spans="1:8" ht="32.25" thickBot="1" x14ac:dyDescent="0.55000000000000004">
      <c r="A8" s="120">
        <v>45047</v>
      </c>
      <c r="B8" s="127" t="s">
        <v>231</v>
      </c>
      <c r="C8" s="101"/>
      <c r="D8" s="119">
        <v>1000</v>
      </c>
      <c r="E8" s="119"/>
      <c r="F8" s="119">
        <f t="shared" si="0"/>
        <v>-250716</v>
      </c>
      <c r="G8" s="117" t="s">
        <v>231</v>
      </c>
      <c r="H8" s="124" t="s">
        <v>232</v>
      </c>
    </row>
    <row r="9" spans="1:8" ht="32.25" thickBot="1" x14ac:dyDescent="0.55000000000000004">
      <c r="A9" s="120">
        <v>45047</v>
      </c>
      <c r="B9" s="127" t="s">
        <v>233</v>
      </c>
      <c r="C9" s="101"/>
      <c r="D9" s="119">
        <v>850</v>
      </c>
      <c r="E9" s="119"/>
      <c r="F9" s="119">
        <f t="shared" si="0"/>
        <v>-251566</v>
      </c>
      <c r="G9" s="117" t="s">
        <v>233</v>
      </c>
      <c r="H9" s="124" t="s">
        <v>234</v>
      </c>
    </row>
    <row r="10" spans="1:8" ht="32.25" thickBot="1" x14ac:dyDescent="0.55000000000000004">
      <c r="A10" s="120">
        <v>45047</v>
      </c>
      <c r="B10" s="127" t="s">
        <v>52</v>
      </c>
      <c r="C10" s="101"/>
      <c r="D10" s="119">
        <v>100</v>
      </c>
      <c r="E10" s="119"/>
      <c r="F10" s="119">
        <f t="shared" si="0"/>
        <v>-251666</v>
      </c>
      <c r="G10" s="117" t="s">
        <v>52</v>
      </c>
      <c r="H10" s="124" t="s">
        <v>209</v>
      </c>
    </row>
    <row r="11" spans="1:8" ht="32.25" thickBot="1" x14ac:dyDescent="0.55000000000000004">
      <c r="A11" s="120">
        <v>45047</v>
      </c>
      <c r="B11" s="127" t="s">
        <v>94</v>
      </c>
      <c r="C11" s="101"/>
      <c r="D11" s="119">
        <v>50</v>
      </c>
      <c r="E11" s="119"/>
      <c r="F11" s="119">
        <f t="shared" si="0"/>
        <v>-251716</v>
      </c>
      <c r="G11" s="117" t="s">
        <v>94</v>
      </c>
      <c r="H11" s="124" t="s">
        <v>235</v>
      </c>
    </row>
    <row r="12" spans="1:8" ht="32.25" thickBot="1" x14ac:dyDescent="0.55000000000000004">
      <c r="A12" s="120">
        <v>45047</v>
      </c>
      <c r="B12" s="127" t="s">
        <v>52</v>
      </c>
      <c r="C12" s="101"/>
      <c r="D12" s="119">
        <v>100</v>
      </c>
      <c r="E12" s="119"/>
      <c r="F12" s="119">
        <f t="shared" si="0"/>
        <v>-251816</v>
      </c>
      <c r="G12" s="117" t="s">
        <v>52</v>
      </c>
      <c r="H12" s="124" t="s">
        <v>236</v>
      </c>
    </row>
    <row r="13" spans="1:8" ht="32.25" thickBot="1" x14ac:dyDescent="0.55000000000000004">
      <c r="A13" s="120">
        <v>45047</v>
      </c>
      <c r="B13" s="127" t="s">
        <v>52</v>
      </c>
      <c r="C13" s="101"/>
      <c r="D13" s="119">
        <v>50</v>
      </c>
      <c r="E13" s="119"/>
      <c r="F13" s="119">
        <f t="shared" si="0"/>
        <v>-251866</v>
      </c>
      <c r="G13" s="117" t="s">
        <v>52</v>
      </c>
      <c r="H13" s="124" t="s">
        <v>237</v>
      </c>
    </row>
    <row r="14" spans="1:8" ht="32.25" thickBot="1" x14ac:dyDescent="0.3">
      <c r="A14" s="120">
        <v>45047</v>
      </c>
      <c r="B14" s="127" t="s">
        <v>130</v>
      </c>
      <c r="C14" s="101"/>
      <c r="D14" s="119">
        <v>300</v>
      </c>
      <c r="E14" s="119"/>
      <c r="F14" s="119">
        <f t="shared" si="0"/>
        <v>-252166</v>
      </c>
      <c r="G14" s="117" t="s">
        <v>130</v>
      </c>
      <c r="H14" s="122" t="s">
        <v>238</v>
      </c>
    </row>
    <row r="15" spans="1:8" ht="32.25" thickBot="1" x14ac:dyDescent="0.55000000000000004">
      <c r="A15" s="120">
        <v>45047</v>
      </c>
      <c r="B15" s="127" t="s">
        <v>240</v>
      </c>
      <c r="C15" s="101"/>
      <c r="D15" s="119">
        <v>250</v>
      </c>
      <c r="E15" s="119"/>
      <c r="F15" s="119">
        <f t="shared" si="0"/>
        <v>-252416</v>
      </c>
      <c r="G15" s="117"/>
      <c r="H15" s="124" t="s">
        <v>239</v>
      </c>
    </row>
    <row r="16" spans="1:8" ht="32.25" thickBot="1" x14ac:dyDescent="0.55000000000000004">
      <c r="A16" s="120">
        <v>45047</v>
      </c>
      <c r="B16" s="121"/>
      <c r="C16" s="101"/>
      <c r="D16" s="119"/>
      <c r="E16" s="119"/>
      <c r="F16" s="119">
        <f t="shared" si="0"/>
        <v>-252416</v>
      </c>
      <c r="G16" s="117"/>
      <c r="H16" s="124"/>
    </row>
    <row r="17" spans="1:8" ht="32.25" thickBot="1" x14ac:dyDescent="0.3">
      <c r="A17" s="115" t="s">
        <v>4</v>
      </c>
      <c r="B17" s="116"/>
      <c r="C17" s="101">
        <f>SUM(C4:C16)</f>
        <v>-248836</v>
      </c>
      <c r="D17" s="119">
        <f>SUM(D4:D16)</f>
        <v>3580</v>
      </c>
      <c r="E17" s="119">
        <f>SUM(E4:E16)</f>
        <v>0</v>
      </c>
      <c r="F17" s="119">
        <f>+C17+E17-D17</f>
        <v>-252416</v>
      </c>
      <c r="G17" s="117"/>
      <c r="H17" s="118"/>
    </row>
    <row r="18" spans="1:8" ht="31.5" x14ac:dyDescent="0.25">
      <c r="A18" s="108"/>
      <c r="B18" s="108"/>
      <c r="C18" s="108"/>
      <c r="D18" s="108"/>
      <c r="E18" s="108"/>
      <c r="F18" s="108"/>
      <c r="G18" s="108"/>
      <c r="H18" s="108"/>
    </row>
    <row r="19" spans="1:8" ht="31.5" x14ac:dyDescent="0.25">
      <c r="A19" s="108"/>
      <c r="B19" s="104" t="s">
        <v>58</v>
      </c>
      <c r="C19" s="104"/>
      <c r="D19" s="104"/>
      <c r="E19" s="104"/>
      <c r="F19" s="104"/>
      <c r="G19" s="104"/>
      <c r="H19" s="104" t="s">
        <v>8</v>
      </c>
    </row>
    <row r="20" spans="1:8" ht="31.5" x14ac:dyDescent="0.25">
      <c r="A20" s="108"/>
      <c r="B20" s="108"/>
      <c r="C20" s="108"/>
      <c r="D20" s="131"/>
      <c r="E20" s="108"/>
      <c r="F20" s="108"/>
      <c r="G20" s="108"/>
      <c r="H20" s="108"/>
    </row>
    <row r="21" spans="1:8" ht="31.5" x14ac:dyDescent="0.25">
      <c r="A21" s="108"/>
      <c r="B21" s="108" t="s">
        <v>9</v>
      </c>
      <c r="C21" s="108"/>
      <c r="D21" s="108"/>
      <c r="E21" s="108"/>
      <c r="F21" s="108"/>
      <c r="G21" s="108"/>
      <c r="H21" s="108" t="s">
        <v>10</v>
      </c>
    </row>
  </sheetData>
  <autoFilter ref="C3:H3"/>
  <mergeCells count="1">
    <mergeCell ref="A2:F2"/>
  </mergeCells>
  <printOptions horizontalCentered="1" verticalCentered="1"/>
  <pageMargins left="0" right="0" top="0" bottom="0" header="0.3" footer="0.3"/>
  <pageSetup paperSize="9" scale="35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4"/>
  <sheetViews>
    <sheetView rightToLeft="1" topLeftCell="C1" zoomScale="50" zoomScaleNormal="50" workbookViewId="0">
      <selection activeCell="A7" sqref="A7"/>
    </sheetView>
  </sheetViews>
  <sheetFormatPr defaultRowHeight="15" x14ac:dyDescent="0.25"/>
  <cols>
    <col min="1" max="1" width="23.5703125" customWidth="1"/>
    <col min="2" max="2" width="65.140625" bestFit="1" customWidth="1"/>
    <col min="3" max="3" width="34.5703125" bestFit="1" customWidth="1"/>
    <col min="4" max="4" width="33.28515625" bestFit="1" customWidth="1"/>
    <col min="5" max="5" width="19.28515625" bestFit="1" customWidth="1"/>
    <col min="6" max="6" width="34.5703125" bestFit="1" customWidth="1"/>
    <col min="7" max="7" width="25.85546875" customWidth="1"/>
    <col min="8" max="8" width="191" customWidth="1"/>
    <col min="9" max="9" width="30" customWidth="1"/>
  </cols>
  <sheetData>
    <row r="1" spans="1:8" ht="28.5" x14ac:dyDescent="0.25">
      <c r="A1" s="111" t="s">
        <v>5</v>
      </c>
      <c r="B1" s="112">
        <v>45048</v>
      </c>
      <c r="C1" s="113"/>
      <c r="D1" s="55"/>
      <c r="E1" s="55"/>
      <c r="F1" s="111" t="s">
        <v>241</v>
      </c>
      <c r="G1" s="111"/>
      <c r="H1" s="111"/>
    </row>
    <row r="2" spans="1:8" ht="32.25" thickBot="1" x14ac:dyDescent="0.3">
      <c r="A2" s="186" t="s">
        <v>56</v>
      </c>
      <c r="B2" s="186"/>
      <c r="C2" s="186"/>
      <c r="D2" s="186"/>
      <c r="E2" s="186"/>
      <c r="F2" s="186"/>
      <c r="G2" s="128"/>
      <c r="H2" s="128"/>
    </row>
    <row r="3" spans="1:8" ht="32.25" thickBot="1" x14ac:dyDescent="0.3">
      <c r="A3" s="115" t="s">
        <v>5</v>
      </c>
      <c r="B3" s="116" t="s">
        <v>0</v>
      </c>
      <c r="C3" s="98" t="s">
        <v>7</v>
      </c>
      <c r="D3" s="116" t="s">
        <v>1</v>
      </c>
      <c r="E3" s="116" t="s">
        <v>2</v>
      </c>
      <c r="F3" s="116" t="s">
        <v>3</v>
      </c>
      <c r="G3" s="117" t="s">
        <v>119</v>
      </c>
      <c r="H3" s="118" t="s">
        <v>6</v>
      </c>
    </row>
    <row r="4" spans="1:8" ht="32.25" thickBot="1" x14ac:dyDescent="0.3">
      <c r="A4" s="115"/>
      <c r="B4" s="116" t="s">
        <v>7</v>
      </c>
      <c r="C4" s="119">
        <v>-252416</v>
      </c>
      <c r="D4" s="119"/>
      <c r="E4" s="119"/>
      <c r="F4" s="119">
        <f>C4</f>
        <v>-252416</v>
      </c>
      <c r="G4" s="117"/>
      <c r="H4" s="118"/>
    </row>
    <row r="5" spans="1:8" ht="32.25" thickBot="1" x14ac:dyDescent="0.3">
      <c r="A5" s="115"/>
      <c r="B5" s="116"/>
      <c r="C5" s="125"/>
      <c r="D5" s="119"/>
      <c r="E5" s="119"/>
      <c r="F5" s="119">
        <f>F4+E5-D5</f>
        <v>-252416</v>
      </c>
      <c r="G5" s="117"/>
      <c r="H5" s="118"/>
    </row>
    <row r="6" spans="1:8" ht="32.25" thickBot="1" x14ac:dyDescent="0.3">
      <c r="A6" s="120">
        <v>45048</v>
      </c>
      <c r="B6" s="127" t="s">
        <v>43</v>
      </c>
      <c r="C6" s="125"/>
      <c r="D6" s="119">
        <v>500</v>
      </c>
      <c r="E6" s="119"/>
      <c r="F6" s="119">
        <f t="shared" ref="F6:F19" si="0">F5+E6-D6</f>
        <v>-252916</v>
      </c>
      <c r="G6" s="117" t="s">
        <v>178</v>
      </c>
      <c r="H6" s="122" t="s">
        <v>242</v>
      </c>
    </row>
    <row r="7" spans="1:8" ht="32.25" thickBot="1" x14ac:dyDescent="0.55000000000000004">
      <c r="A7" s="120">
        <v>45048</v>
      </c>
      <c r="B7" s="127" t="s">
        <v>91</v>
      </c>
      <c r="C7" s="101"/>
      <c r="D7" s="119">
        <v>2000</v>
      </c>
      <c r="E7" s="119"/>
      <c r="F7" s="119">
        <f t="shared" si="0"/>
        <v>-254916</v>
      </c>
      <c r="G7" s="117" t="s">
        <v>91</v>
      </c>
      <c r="H7" s="124" t="s">
        <v>188</v>
      </c>
    </row>
    <row r="8" spans="1:8" ht="32.25" thickBot="1" x14ac:dyDescent="0.55000000000000004">
      <c r="A8" s="120">
        <v>45048</v>
      </c>
      <c r="B8" s="127" t="s">
        <v>66</v>
      </c>
      <c r="C8" s="101"/>
      <c r="D8" s="119">
        <v>16500</v>
      </c>
      <c r="E8" s="119"/>
      <c r="F8" s="119">
        <f t="shared" si="0"/>
        <v>-271416</v>
      </c>
      <c r="G8" s="117" t="s">
        <v>66</v>
      </c>
      <c r="H8" s="124" t="s">
        <v>243</v>
      </c>
    </row>
    <row r="9" spans="1:8" ht="32.25" thickBot="1" x14ac:dyDescent="0.55000000000000004">
      <c r="A9" s="120">
        <v>45048</v>
      </c>
      <c r="B9" s="127" t="s">
        <v>26</v>
      </c>
      <c r="C9" s="101"/>
      <c r="D9" s="119">
        <v>38000</v>
      </c>
      <c r="E9" s="119"/>
      <c r="F9" s="119">
        <f t="shared" si="0"/>
        <v>-309416</v>
      </c>
      <c r="G9" s="117" t="s">
        <v>26</v>
      </c>
      <c r="H9" s="124" t="s">
        <v>244</v>
      </c>
    </row>
    <row r="10" spans="1:8" ht="63.75" thickBot="1" x14ac:dyDescent="0.55000000000000004">
      <c r="A10" s="120">
        <v>45048</v>
      </c>
      <c r="B10" s="127" t="s">
        <v>245</v>
      </c>
      <c r="C10" s="101"/>
      <c r="D10" s="119">
        <v>1760</v>
      </c>
      <c r="E10" s="119"/>
      <c r="F10" s="119">
        <f t="shared" si="0"/>
        <v>-311176</v>
      </c>
      <c r="G10" s="117" t="s">
        <v>134</v>
      </c>
      <c r="H10" s="129" t="s">
        <v>256</v>
      </c>
    </row>
    <row r="11" spans="1:8" ht="32.25" thickBot="1" x14ac:dyDescent="0.55000000000000004">
      <c r="A11" s="120">
        <v>45048</v>
      </c>
      <c r="B11" s="127" t="s">
        <v>91</v>
      </c>
      <c r="C11" s="101"/>
      <c r="D11" s="119">
        <v>2000</v>
      </c>
      <c r="E11" s="119"/>
      <c r="F11" s="119">
        <f t="shared" si="0"/>
        <v>-313176</v>
      </c>
      <c r="G11" s="117" t="s">
        <v>91</v>
      </c>
      <c r="H11" s="124" t="s">
        <v>188</v>
      </c>
    </row>
    <row r="12" spans="1:8" ht="32.25" thickBot="1" x14ac:dyDescent="0.55000000000000004">
      <c r="A12" s="120">
        <v>45048</v>
      </c>
      <c r="B12" s="127" t="s">
        <v>92</v>
      </c>
      <c r="C12" s="101"/>
      <c r="D12" s="119">
        <v>450</v>
      </c>
      <c r="E12" s="119"/>
      <c r="F12" s="119">
        <f t="shared" si="0"/>
        <v>-313626</v>
      </c>
      <c r="G12" s="117" t="s">
        <v>92</v>
      </c>
      <c r="H12" s="124" t="s">
        <v>246</v>
      </c>
    </row>
    <row r="13" spans="1:8" ht="32.25" thickBot="1" x14ac:dyDescent="0.55000000000000004">
      <c r="A13" s="120">
        <v>45048</v>
      </c>
      <c r="B13" s="127" t="s">
        <v>217</v>
      </c>
      <c r="C13" s="101"/>
      <c r="D13" s="119">
        <v>350</v>
      </c>
      <c r="E13" s="119"/>
      <c r="F13" s="119">
        <f t="shared" si="0"/>
        <v>-313976</v>
      </c>
      <c r="G13" s="117" t="s">
        <v>217</v>
      </c>
      <c r="H13" s="124" t="s">
        <v>247</v>
      </c>
    </row>
    <row r="14" spans="1:8" ht="32.25" thickBot="1" x14ac:dyDescent="0.3">
      <c r="A14" s="120">
        <v>45048</v>
      </c>
      <c r="B14" s="127" t="s">
        <v>104</v>
      </c>
      <c r="C14" s="101"/>
      <c r="D14" s="119">
        <v>150</v>
      </c>
      <c r="E14" s="119"/>
      <c r="F14" s="119">
        <f t="shared" si="0"/>
        <v>-314126</v>
      </c>
      <c r="G14" s="117" t="s">
        <v>104</v>
      </c>
      <c r="H14" s="122" t="s">
        <v>258</v>
      </c>
    </row>
    <row r="15" spans="1:8" ht="32.25" thickBot="1" x14ac:dyDescent="0.55000000000000004">
      <c r="A15" s="120">
        <v>45048</v>
      </c>
      <c r="B15" s="127" t="s">
        <v>130</v>
      </c>
      <c r="C15" s="101"/>
      <c r="D15" s="119">
        <v>50</v>
      </c>
      <c r="E15" s="119"/>
      <c r="F15" s="119">
        <f t="shared" si="0"/>
        <v>-314176</v>
      </c>
      <c r="G15" s="117" t="s">
        <v>130</v>
      </c>
      <c r="H15" s="124" t="s">
        <v>248</v>
      </c>
    </row>
    <row r="16" spans="1:8" ht="32.25" thickBot="1" x14ac:dyDescent="0.55000000000000004">
      <c r="A16" s="120">
        <v>45048</v>
      </c>
      <c r="B16" s="127" t="s">
        <v>26</v>
      </c>
      <c r="C16" s="101"/>
      <c r="D16" s="119">
        <v>9500</v>
      </c>
      <c r="E16" s="119"/>
      <c r="F16" s="119">
        <f t="shared" si="0"/>
        <v>-323676</v>
      </c>
      <c r="G16" s="117" t="s">
        <v>26</v>
      </c>
      <c r="H16" s="124" t="s">
        <v>250</v>
      </c>
    </row>
    <row r="17" spans="1:8" ht="32.25" thickBot="1" x14ac:dyDescent="0.55000000000000004">
      <c r="A17" s="120">
        <v>45048</v>
      </c>
      <c r="B17" s="127" t="s">
        <v>130</v>
      </c>
      <c r="C17" s="101"/>
      <c r="D17" s="119">
        <v>50</v>
      </c>
      <c r="E17" s="119"/>
      <c r="F17" s="119">
        <f t="shared" si="0"/>
        <v>-323726</v>
      </c>
      <c r="G17" s="117" t="s">
        <v>130</v>
      </c>
      <c r="H17" s="124" t="s">
        <v>251</v>
      </c>
    </row>
    <row r="18" spans="1:8" ht="63.75" thickBot="1" x14ac:dyDescent="0.55000000000000004">
      <c r="A18" s="120">
        <v>45048</v>
      </c>
      <c r="B18" s="127" t="s">
        <v>252</v>
      </c>
      <c r="C18" s="101"/>
      <c r="D18" s="132">
        <v>200</v>
      </c>
      <c r="E18" s="119"/>
      <c r="F18" s="119">
        <f t="shared" si="0"/>
        <v>-323926</v>
      </c>
      <c r="G18" s="117" t="s">
        <v>52</v>
      </c>
      <c r="H18" s="129" t="s">
        <v>255</v>
      </c>
    </row>
    <row r="19" spans="1:8" ht="32.25" thickBot="1" x14ac:dyDescent="0.55000000000000004">
      <c r="A19" s="115"/>
      <c r="B19" s="121" t="s">
        <v>136</v>
      </c>
      <c r="C19" s="101"/>
      <c r="D19" s="119">
        <v>150</v>
      </c>
      <c r="E19" s="119"/>
      <c r="F19" s="119">
        <f t="shared" si="0"/>
        <v>-324076</v>
      </c>
      <c r="G19" s="117" t="s">
        <v>52</v>
      </c>
      <c r="H19" s="124" t="s">
        <v>249</v>
      </c>
    </row>
    <row r="20" spans="1:8" ht="32.25" thickBot="1" x14ac:dyDescent="0.3">
      <c r="A20" s="115" t="s">
        <v>4</v>
      </c>
      <c r="B20" s="116"/>
      <c r="C20" s="101">
        <f>SUM(C4:C19)</f>
        <v>-252416</v>
      </c>
      <c r="D20" s="119">
        <f>SUM(D4:D19)</f>
        <v>71660</v>
      </c>
      <c r="E20" s="119">
        <f>SUM(E4:E19)</f>
        <v>0</v>
      </c>
      <c r="F20" s="119">
        <f>+C20+E20-D20</f>
        <v>-324076</v>
      </c>
      <c r="G20" s="117"/>
      <c r="H20" s="118"/>
    </row>
    <row r="21" spans="1:8" ht="31.5" x14ac:dyDescent="0.25">
      <c r="A21" s="108"/>
      <c r="B21" s="108"/>
      <c r="C21" s="108"/>
      <c r="D21" s="108"/>
      <c r="E21" s="108"/>
      <c r="F21" s="108"/>
      <c r="G21" s="108"/>
      <c r="H21" s="108"/>
    </row>
    <row r="22" spans="1:8" ht="31.5" x14ac:dyDescent="0.25">
      <c r="A22" s="108"/>
      <c r="B22" s="104" t="s">
        <v>58</v>
      </c>
      <c r="C22" s="104"/>
      <c r="D22" s="104"/>
      <c r="E22" s="104"/>
      <c r="F22" s="104" t="s">
        <v>253</v>
      </c>
      <c r="G22" s="104"/>
      <c r="H22" s="104" t="s">
        <v>8</v>
      </c>
    </row>
    <row r="23" spans="1:8" ht="31.5" x14ac:dyDescent="0.25">
      <c r="A23" s="108"/>
      <c r="B23" s="108"/>
      <c r="C23" s="108"/>
      <c r="D23" s="109"/>
      <c r="E23" s="108"/>
      <c r="F23" s="108"/>
      <c r="G23" s="108"/>
      <c r="H23" s="108"/>
    </row>
    <row r="24" spans="1:8" ht="31.5" x14ac:dyDescent="0.25">
      <c r="A24" s="108"/>
      <c r="B24" s="108" t="s">
        <v>9</v>
      </c>
      <c r="C24" s="108"/>
      <c r="D24" s="108"/>
      <c r="E24" s="108"/>
      <c r="F24" s="108" t="s">
        <v>254</v>
      </c>
      <c r="G24" s="108"/>
      <c r="H24" s="108" t="s">
        <v>10</v>
      </c>
    </row>
  </sheetData>
  <autoFilter ref="C3:H3"/>
  <mergeCells count="1">
    <mergeCell ref="A2:F2"/>
  </mergeCells>
  <printOptions horizontalCentered="1" verticalCentered="1"/>
  <pageMargins left="0" right="0" top="0" bottom="0" header="0.3" footer="0.3"/>
  <pageSetup paperSize="9" scale="3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32</vt:i4>
      </vt:variant>
    </vt:vector>
  </HeadingPairs>
  <TitlesOfParts>
    <vt:vector size="32" baseType="lpstr">
      <vt:lpstr>9-4-2023</vt:lpstr>
      <vt:lpstr>12-4-2023</vt:lpstr>
      <vt:lpstr>15-4-2023</vt:lpstr>
      <vt:lpstr>17-4-2023</vt:lpstr>
      <vt:lpstr>18-4-2023</vt:lpstr>
      <vt:lpstr>19-4-2023</vt:lpstr>
      <vt:lpstr>29-4-2023</vt:lpstr>
      <vt:lpstr>1-5-2023</vt:lpstr>
      <vt:lpstr>2-5-2023</vt:lpstr>
      <vt:lpstr>4-5-2023</vt:lpstr>
      <vt:lpstr>7-5-2023</vt:lpstr>
      <vt:lpstr>8-5-2023</vt:lpstr>
      <vt:lpstr>9-5-2023</vt:lpstr>
      <vt:lpstr>10-5-2023</vt:lpstr>
      <vt:lpstr>11-5-2023</vt:lpstr>
      <vt:lpstr>25-5-2023</vt:lpstr>
      <vt:lpstr>29-5-2023</vt:lpstr>
      <vt:lpstr>1-6-2023</vt:lpstr>
      <vt:lpstr>4-6-2023</vt:lpstr>
      <vt:lpstr>6-6-2023</vt:lpstr>
      <vt:lpstr>7-6-2023</vt:lpstr>
      <vt:lpstr>13-6-2023</vt:lpstr>
      <vt:lpstr>14-62023</vt:lpstr>
      <vt:lpstr>15-6-2023</vt:lpstr>
      <vt:lpstr>20-6-2026</vt:lpstr>
      <vt:lpstr>21-6-2023</vt:lpstr>
      <vt:lpstr>26-6-2023</vt:lpstr>
      <vt:lpstr>9-8-2023</vt:lpstr>
      <vt:lpstr>15-8-2023</vt:lpstr>
      <vt:lpstr>10-9-2023</vt:lpstr>
      <vt:lpstr>الاجمالي</vt:lpstr>
      <vt:lpstr>حصر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El-Wattaneya</dc:creator>
  <cp:lastModifiedBy>El-Manara Dell</cp:lastModifiedBy>
  <cp:lastPrinted>2023-09-10T18:32:00Z</cp:lastPrinted>
  <dcterms:created xsi:type="dcterms:W3CDTF">2023-02-05T17:56:56Z</dcterms:created>
  <dcterms:modified xsi:type="dcterms:W3CDTF">2023-09-10T18:35:23Z</dcterms:modified>
</cp:coreProperties>
</file>